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wdp" ContentType="image/vnd.ms-photo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2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DieseArbeitsmappe" defaultThemeVersion="153222"/>
  <mc:AlternateContent xmlns:mc="http://schemas.openxmlformats.org/markup-compatibility/2006">
    <mc:Choice Requires="x15">
      <x15ac:absPath xmlns:x15ac="http://schemas.microsoft.com/office/spreadsheetml/2010/11/ac" url="G:\Harms_Dummerstorf\Forschungsleistungen\2022\"/>
    </mc:Choice>
  </mc:AlternateContent>
  <bookViews>
    <workbookView xWindow="0" yWindow="0" windowWidth="20490" windowHeight="7095" activeTab="3"/>
  </bookViews>
  <sheets>
    <sheet name="Ziel und Methode" sheetId="1" r:id="rId1"/>
    <sheet name="Betriebsdaten" sheetId="2" r:id="rId2"/>
    <sheet name="Ergebnisdarstellung kurz" sheetId="3" r:id="rId3"/>
    <sheet name="Kalkulation" sheetId="5" r:id="rId4"/>
  </sheets>
  <definedNames>
    <definedName name="Arbeitszeitbedarf">Kalkulation!$A$27:$D$30</definedName>
    <definedName name="EnergieMAT">Kalkulation!$B$36</definedName>
    <definedName name="EnergieTränke">Kalkulation!$B$37</definedName>
    <definedName name="Geburtsgewicht">Betriebsdaten!$B$8</definedName>
    <definedName name="MATKonz" localSheetId="3">Betriebsdaten!$B$11</definedName>
    <definedName name="MATKonz">Betriebsdaten!$B$11</definedName>
    <definedName name="MATPreis" localSheetId="3">Betriebsdaten!$B$10</definedName>
    <definedName name="Milchpreis" localSheetId="3">Betriebsdaten!$B$13</definedName>
    <definedName name="Stundenlohn" localSheetId="3">Betriebsdaten!$B$15</definedName>
    <definedName name="Stundenlohn">Betriebsdaten!$B$15</definedName>
    <definedName name="Tränkverfahren">Betriebsdaten!$C$19</definedName>
  </definedNames>
  <calcPr calcId="162913"/>
  <customWorkbookViews>
    <customWorkbookView name="Harms, J. - Persönliche Ansicht" guid="{2AC8219B-E957-4330-A425-8282987B9259}" mergeInterval="0" personalView="1" maximized="1" xWindow="1358" yWindow="-8" windowWidth="1696" windowHeight="1026" activeSheetId="4"/>
  </customWorkbookView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W33" i="5" l="1"/>
  <c r="F14" i="5"/>
  <c r="F17" i="5"/>
  <c r="F16" i="5"/>
  <c r="BF46" i="5"/>
  <c r="BK33" i="5"/>
  <c r="BJ33" i="5"/>
  <c r="BF47" i="5" l="1"/>
  <c r="BF51" i="5"/>
  <c r="D44" i="5"/>
  <c r="E44" i="5" s="1"/>
  <c r="F44" i="5" s="1"/>
  <c r="G44" i="5" s="1"/>
  <c r="H44" i="5" s="1"/>
  <c r="I44" i="5" s="1"/>
  <c r="J44" i="5" s="1"/>
  <c r="K44" i="5" s="1"/>
  <c r="L44" i="5" s="1"/>
  <c r="M44" i="5" s="1"/>
  <c r="N44" i="5" s="1"/>
  <c r="O44" i="5" s="1"/>
  <c r="P44" i="5" s="1"/>
  <c r="Q44" i="5" s="1"/>
  <c r="R44" i="5" s="1"/>
  <c r="S44" i="5" s="1"/>
  <c r="T44" i="5" s="1"/>
  <c r="U44" i="5" s="1"/>
  <c r="V44" i="5" s="1"/>
  <c r="W44" i="5" s="1"/>
  <c r="X44" i="5" s="1"/>
  <c r="Y44" i="5" s="1"/>
  <c r="Z44" i="5" s="1"/>
  <c r="AA44" i="5" s="1"/>
  <c r="AB44" i="5" s="1"/>
  <c r="AC44" i="5" s="1"/>
  <c r="AD44" i="5" s="1"/>
  <c r="AE44" i="5" s="1"/>
  <c r="AF44" i="5" s="1"/>
  <c r="AG44" i="5" s="1"/>
  <c r="AH44" i="5" s="1"/>
  <c r="AI44" i="5" s="1"/>
  <c r="AJ44" i="5" s="1"/>
  <c r="AK44" i="5" s="1"/>
  <c r="AL44" i="5" s="1"/>
  <c r="AM44" i="5" s="1"/>
  <c r="AN44" i="5" s="1"/>
  <c r="AO44" i="5" s="1"/>
  <c r="AP44" i="5" s="1"/>
  <c r="AQ44" i="5" s="1"/>
  <c r="AR44" i="5" s="1"/>
  <c r="AS44" i="5" s="1"/>
  <c r="AT44" i="5" s="1"/>
  <c r="AU44" i="5" s="1"/>
  <c r="AV44" i="5" s="1"/>
  <c r="AW44" i="5" s="1"/>
  <c r="AX44" i="5" s="1"/>
  <c r="AY44" i="5" s="1"/>
  <c r="AZ44" i="5" s="1"/>
  <c r="BA44" i="5" s="1"/>
  <c r="BB44" i="5" s="1"/>
  <c r="BC44" i="5" s="1"/>
  <c r="BD44" i="5" s="1"/>
  <c r="BE44" i="5" s="1"/>
  <c r="BF44" i="5" s="1"/>
  <c r="C44" i="5"/>
  <c r="H33" i="5" l="1"/>
  <c r="H39" i="5" s="1"/>
  <c r="BO34" i="5"/>
  <c r="BO35" i="5"/>
  <c r="BO36" i="5"/>
  <c r="J6" i="2"/>
  <c r="I6" i="2"/>
  <c r="J5" i="2"/>
  <c r="J4" i="2"/>
  <c r="E5" i="3" l="1"/>
  <c r="B62" i="5"/>
  <c r="B63" i="5" l="1"/>
  <c r="D14" i="5"/>
  <c r="C14" i="5"/>
  <c r="B14" i="5"/>
  <c r="B64" i="5" l="1"/>
  <c r="B36" i="5"/>
  <c r="D32" i="5"/>
  <c r="E18" i="5"/>
  <c r="E17" i="5"/>
  <c r="E16" i="5"/>
  <c r="E15" i="5"/>
  <c r="D12" i="5"/>
  <c r="C12" i="5"/>
  <c r="B12" i="5"/>
  <c r="B5" i="5"/>
  <c r="B7" i="5" s="1"/>
  <c r="F4" i="5"/>
  <c r="C46" i="5" l="1"/>
  <c r="I33" i="5"/>
  <c r="I39" i="5" s="1"/>
  <c r="E12" i="5"/>
  <c r="C5" i="5"/>
  <c r="C7" i="5" s="1"/>
  <c r="B6" i="5"/>
  <c r="B9" i="5" s="1"/>
  <c r="D46" i="5" l="1"/>
  <c r="J33" i="5"/>
  <c r="J39" i="5" s="1"/>
  <c r="E14" i="5"/>
  <c r="B8" i="5"/>
  <c r="B10" i="5" s="1"/>
  <c r="C6" i="5"/>
  <c r="D5" i="5"/>
  <c r="D7" i="5" s="1"/>
  <c r="B58" i="5" s="1"/>
  <c r="E46" i="5" l="1"/>
  <c r="K33" i="5"/>
  <c r="K39" i="5" s="1"/>
  <c r="B59" i="5"/>
  <c r="C58" i="5"/>
  <c r="D58" i="5" s="1"/>
  <c r="B11" i="5"/>
  <c r="F5" i="5"/>
  <c r="F7" i="5" s="1"/>
  <c r="F6" i="5" s="1"/>
  <c r="D6" i="5"/>
  <c r="C8" i="5"/>
  <c r="C9" i="5"/>
  <c r="F46" i="5" l="1"/>
  <c r="G46" i="5" s="1"/>
  <c r="H46" i="5" s="1"/>
  <c r="I46" i="5" s="1"/>
  <c r="J46" i="5" s="1"/>
  <c r="K46" i="5" s="1"/>
  <c r="L46" i="5" s="1"/>
  <c r="M46" i="5" s="1"/>
  <c r="N46" i="5" s="1"/>
  <c r="O46" i="5" s="1"/>
  <c r="P46" i="5" s="1"/>
  <c r="Q46" i="5" s="1"/>
  <c r="R46" i="5" s="1"/>
  <c r="S46" i="5" s="1"/>
  <c r="T46" i="5" s="1"/>
  <c r="U46" i="5" s="1"/>
  <c r="V46" i="5" s="1"/>
  <c r="W46" i="5" s="1"/>
  <c r="X46" i="5" s="1"/>
  <c r="Y46" i="5" s="1"/>
  <c r="Z46" i="5" s="1"/>
  <c r="AA46" i="5" s="1"/>
  <c r="AB46" i="5" s="1"/>
  <c r="AC46" i="5" s="1"/>
  <c r="AD46" i="5" s="1"/>
  <c r="AE46" i="5" s="1"/>
  <c r="AF46" i="5" s="1"/>
  <c r="AG46" i="5" s="1"/>
  <c r="AH46" i="5" s="1"/>
  <c r="AI46" i="5" s="1"/>
  <c r="AJ46" i="5" s="1"/>
  <c r="AK46" i="5" s="1"/>
  <c r="AL46" i="5" s="1"/>
  <c r="AM46" i="5" s="1"/>
  <c r="AN46" i="5" s="1"/>
  <c r="AO46" i="5" s="1"/>
  <c r="AP46" i="5" s="1"/>
  <c r="AQ46" i="5" s="1"/>
  <c r="AR46" i="5" s="1"/>
  <c r="L33" i="5"/>
  <c r="L39" i="5" s="1"/>
  <c r="B57" i="5"/>
  <c r="D59" i="5"/>
  <c r="D57" i="5" s="1"/>
  <c r="C11" i="5"/>
  <c r="C10" i="3" s="1"/>
  <c r="E58" i="5"/>
  <c r="E59" i="5" s="1"/>
  <c r="E57" i="5" s="1"/>
  <c r="C59" i="5"/>
  <c r="C57" i="5" s="1"/>
  <c r="M33" i="5"/>
  <c r="M39" i="5" s="1"/>
  <c r="C10" i="5"/>
  <c r="B10" i="3" s="1"/>
  <c r="D9" i="5"/>
  <c r="D8" i="5"/>
  <c r="AS46" i="5" l="1"/>
  <c r="AR47" i="5"/>
  <c r="AR51" i="5"/>
  <c r="D47" i="5"/>
  <c r="D56" i="5" s="1"/>
  <c r="D51" i="5"/>
  <c r="J40" i="5" s="1"/>
  <c r="C47" i="5"/>
  <c r="C51" i="5"/>
  <c r="I40" i="5" s="1"/>
  <c r="E47" i="5"/>
  <c r="E51" i="5"/>
  <c r="K40" i="5" s="1"/>
  <c r="N33" i="5"/>
  <c r="N39" i="5" s="1"/>
  <c r="D11" i="5"/>
  <c r="E11" i="5" s="1"/>
  <c r="F58" i="5"/>
  <c r="F59" i="5" s="1"/>
  <c r="F57" i="5" s="1"/>
  <c r="E9" i="5"/>
  <c r="D10" i="5"/>
  <c r="E10" i="5" s="1"/>
  <c r="B20" i="5" s="1"/>
  <c r="E8" i="5"/>
  <c r="J34" i="5" l="1"/>
  <c r="AT46" i="5"/>
  <c r="AS47" i="5"/>
  <c r="AS51" i="5"/>
  <c r="F47" i="5"/>
  <c r="F51" i="5"/>
  <c r="C55" i="5"/>
  <c r="C48" i="5" s="1"/>
  <c r="I34" i="5"/>
  <c r="E55" i="5"/>
  <c r="E48" i="5" s="1"/>
  <c r="K34" i="5"/>
  <c r="O33" i="5"/>
  <c r="O39" i="5" s="1"/>
  <c r="D55" i="5"/>
  <c r="D48" i="5" s="1"/>
  <c r="D50" i="5" s="1"/>
  <c r="B11" i="3"/>
  <c r="B21" i="5"/>
  <c r="C11" i="3" s="1"/>
  <c r="D52" i="5"/>
  <c r="D54" i="5" s="1"/>
  <c r="E56" i="5"/>
  <c r="E52" i="5" s="1"/>
  <c r="C56" i="5"/>
  <c r="C52" i="5" s="1"/>
  <c r="G58" i="5"/>
  <c r="G59" i="5" s="1"/>
  <c r="G57" i="5" s="1"/>
  <c r="L34" i="5"/>
  <c r="AU46" i="5" l="1"/>
  <c r="AT47" i="5"/>
  <c r="AT51" i="5"/>
  <c r="L40" i="5"/>
  <c r="G47" i="5"/>
  <c r="G51" i="5"/>
  <c r="E50" i="5"/>
  <c r="K36" i="5" s="1"/>
  <c r="E54" i="5"/>
  <c r="K42" i="5" s="1"/>
  <c r="C54" i="5"/>
  <c r="I42" i="5" s="1"/>
  <c r="C49" i="5"/>
  <c r="I35" i="5" s="1"/>
  <c r="C50" i="5"/>
  <c r="I36" i="5" s="1"/>
  <c r="E49" i="5"/>
  <c r="K35" i="5" s="1"/>
  <c r="P33" i="5"/>
  <c r="P39" i="5" s="1"/>
  <c r="C53" i="5"/>
  <c r="I41" i="5" s="1"/>
  <c r="D53" i="5"/>
  <c r="J41" i="5" s="1"/>
  <c r="E53" i="5"/>
  <c r="K41" i="5" s="1"/>
  <c r="D49" i="5"/>
  <c r="J35" i="5" s="1"/>
  <c r="J36" i="5"/>
  <c r="H58" i="5"/>
  <c r="H59" i="5" s="1"/>
  <c r="H57" i="5" s="1"/>
  <c r="F55" i="5"/>
  <c r="F48" i="5" s="1"/>
  <c r="F50" i="5" s="1"/>
  <c r="F56" i="5"/>
  <c r="F52" i="5" s="1"/>
  <c r="AV46" i="5" l="1"/>
  <c r="AU47" i="5"/>
  <c r="AU51" i="5"/>
  <c r="H47" i="5"/>
  <c r="H51" i="5"/>
  <c r="F54" i="5"/>
  <c r="L42" i="5" s="1"/>
  <c r="J42" i="5"/>
  <c r="M40" i="5"/>
  <c r="G55" i="5"/>
  <c r="G48" i="5" s="1"/>
  <c r="M34" i="5"/>
  <c r="Q33" i="5"/>
  <c r="Q39" i="5" s="1"/>
  <c r="F53" i="5"/>
  <c r="L41" i="5" s="1"/>
  <c r="F49" i="5"/>
  <c r="L36" i="5"/>
  <c r="I58" i="5"/>
  <c r="I59" i="5" s="1"/>
  <c r="I57" i="5" s="1"/>
  <c r="G56" i="5"/>
  <c r="G52" i="5" s="1"/>
  <c r="AW46" i="5" l="1"/>
  <c r="AV47" i="5"/>
  <c r="AV51" i="5"/>
  <c r="N34" i="5"/>
  <c r="N40" i="5"/>
  <c r="I47" i="5"/>
  <c r="O34" i="5" s="1"/>
  <c r="I51" i="5"/>
  <c r="G54" i="5"/>
  <c r="M42" i="5" s="1"/>
  <c r="G50" i="5"/>
  <c r="M36" i="5" s="1"/>
  <c r="G49" i="5"/>
  <c r="M35" i="5" s="1"/>
  <c r="L35" i="5"/>
  <c r="R33" i="5"/>
  <c r="R39" i="5" s="1"/>
  <c r="G53" i="5"/>
  <c r="M41" i="5" s="1"/>
  <c r="J58" i="5"/>
  <c r="J59" i="5" s="1"/>
  <c r="J57" i="5" s="1"/>
  <c r="H55" i="5"/>
  <c r="H48" i="5" s="1"/>
  <c r="H50" i="5" s="1"/>
  <c r="H56" i="5"/>
  <c r="H52" i="5" s="1"/>
  <c r="AX46" i="5" l="1"/>
  <c r="AW47" i="5"/>
  <c r="AW51" i="5"/>
  <c r="J47" i="5"/>
  <c r="P34" i="5" s="1"/>
  <c r="J51" i="5"/>
  <c r="P40" i="5" s="1"/>
  <c r="O40" i="5"/>
  <c r="H54" i="5"/>
  <c r="N42" i="5" s="1"/>
  <c r="S33" i="5"/>
  <c r="S39" i="5" s="1"/>
  <c r="H53" i="5"/>
  <c r="N41" i="5" s="1"/>
  <c r="H49" i="5"/>
  <c r="K58" i="5"/>
  <c r="K59" i="5" s="1"/>
  <c r="K57" i="5" s="1"/>
  <c r="I56" i="5"/>
  <c r="I52" i="5" s="1"/>
  <c r="I55" i="5"/>
  <c r="I48" i="5" s="1"/>
  <c r="I50" i="5" s="1"/>
  <c r="AY46" i="5" l="1"/>
  <c r="AX47" i="5"/>
  <c r="AX51" i="5"/>
  <c r="K47" i="5"/>
  <c r="K51" i="5"/>
  <c r="Q40" i="5" s="1"/>
  <c r="I54" i="5"/>
  <c r="O42" i="5" s="1"/>
  <c r="N36" i="5"/>
  <c r="N35" i="5"/>
  <c r="T33" i="5"/>
  <c r="T39" i="5" s="1"/>
  <c r="I53" i="5"/>
  <c r="O41" i="5" s="1"/>
  <c r="I49" i="5"/>
  <c r="O35" i="5" s="1"/>
  <c r="O36" i="5"/>
  <c r="L58" i="5"/>
  <c r="L59" i="5" s="1"/>
  <c r="L57" i="5" s="1"/>
  <c r="J55" i="5"/>
  <c r="J48" i="5" s="1"/>
  <c r="J50" i="5" s="1"/>
  <c r="J56" i="5"/>
  <c r="J52" i="5" s="1"/>
  <c r="Q34" i="5"/>
  <c r="AZ46" i="5" l="1"/>
  <c r="AY47" i="5"/>
  <c r="AY51" i="5"/>
  <c r="L47" i="5"/>
  <c r="R34" i="5" s="1"/>
  <c r="L51" i="5"/>
  <c r="R40" i="5" s="1"/>
  <c r="J54" i="5"/>
  <c r="P42" i="5" s="1"/>
  <c r="U33" i="5"/>
  <c r="U39" i="5" s="1"/>
  <c r="J53" i="5"/>
  <c r="P41" i="5" s="1"/>
  <c r="J49" i="5"/>
  <c r="P35" i="5" s="1"/>
  <c r="P36" i="5"/>
  <c r="M58" i="5"/>
  <c r="M59" i="5" s="1"/>
  <c r="M57" i="5" s="1"/>
  <c r="K55" i="5"/>
  <c r="K48" i="5" s="1"/>
  <c r="K50" i="5" s="1"/>
  <c r="K56" i="5"/>
  <c r="K52" i="5" s="1"/>
  <c r="BA46" i="5" l="1"/>
  <c r="AZ47" i="5"/>
  <c r="AZ51" i="5"/>
  <c r="M47" i="5"/>
  <c r="M51" i="5"/>
  <c r="S40" i="5" s="1"/>
  <c r="K54" i="5"/>
  <c r="Q42" i="5" s="1"/>
  <c r="V33" i="5"/>
  <c r="V39" i="5" s="1"/>
  <c r="K53" i="5"/>
  <c r="Q41" i="5" s="1"/>
  <c r="K49" i="5"/>
  <c r="Q35" i="5" s="1"/>
  <c r="Q36" i="5"/>
  <c r="N58" i="5"/>
  <c r="N59" i="5" s="1"/>
  <c r="N57" i="5" s="1"/>
  <c r="L56" i="5"/>
  <c r="L52" i="5" s="1"/>
  <c r="L55" i="5"/>
  <c r="L48" i="5" s="1"/>
  <c r="L50" i="5" s="1"/>
  <c r="BB46" i="5" l="1"/>
  <c r="BA47" i="5"/>
  <c r="BA51" i="5"/>
  <c r="N47" i="5"/>
  <c r="T34" i="5" s="1"/>
  <c r="N51" i="5"/>
  <c r="T40" i="5" s="1"/>
  <c r="L54" i="5"/>
  <c r="R42" i="5" s="1"/>
  <c r="S34" i="5"/>
  <c r="W33" i="5"/>
  <c r="W39" i="5" s="1"/>
  <c r="L53" i="5"/>
  <c r="R41" i="5" s="1"/>
  <c r="L49" i="5"/>
  <c r="R35" i="5" s="1"/>
  <c r="R36" i="5"/>
  <c r="O58" i="5"/>
  <c r="O59" i="5" s="1"/>
  <c r="O57" i="5" s="1"/>
  <c r="M55" i="5"/>
  <c r="M48" i="5" s="1"/>
  <c r="M50" i="5" s="1"/>
  <c r="M56" i="5"/>
  <c r="M52" i="5" s="1"/>
  <c r="BC46" i="5" l="1"/>
  <c r="BB47" i="5"/>
  <c r="BB51" i="5"/>
  <c r="O47" i="5"/>
  <c r="U34" i="5" s="1"/>
  <c r="O51" i="5"/>
  <c r="U40" i="5" s="1"/>
  <c r="M54" i="5"/>
  <c r="S42" i="5" s="1"/>
  <c r="X33" i="5"/>
  <c r="X39" i="5" s="1"/>
  <c r="M53" i="5"/>
  <c r="S41" i="5" s="1"/>
  <c r="M49" i="5"/>
  <c r="S35" i="5" s="1"/>
  <c r="S36" i="5"/>
  <c r="P58" i="5"/>
  <c r="P59" i="5" s="1"/>
  <c r="P57" i="5" s="1"/>
  <c r="N56" i="5"/>
  <c r="N52" i="5" s="1"/>
  <c r="N55" i="5"/>
  <c r="N48" i="5" s="1"/>
  <c r="N50" i="5" s="1"/>
  <c r="BD46" i="5" l="1"/>
  <c r="BC47" i="5"/>
  <c r="BC51" i="5"/>
  <c r="P47" i="5"/>
  <c r="V34" i="5" s="1"/>
  <c r="P51" i="5"/>
  <c r="V40" i="5" s="1"/>
  <c r="N54" i="5"/>
  <c r="T42" i="5" s="1"/>
  <c r="Y33" i="5"/>
  <c r="Y39" i="5" s="1"/>
  <c r="N53" i="5"/>
  <c r="T41" i="5" s="1"/>
  <c r="N49" i="5"/>
  <c r="T35" i="5" s="1"/>
  <c r="T36" i="5"/>
  <c r="Q58" i="5"/>
  <c r="Q59" i="5" s="1"/>
  <c r="Q57" i="5" s="1"/>
  <c r="O56" i="5"/>
  <c r="O52" i="5" s="1"/>
  <c r="O55" i="5"/>
  <c r="O48" i="5" s="1"/>
  <c r="O50" i="5" s="1"/>
  <c r="BE46" i="5" l="1"/>
  <c r="BD47" i="5"/>
  <c r="BD51" i="5"/>
  <c r="Q47" i="5"/>
  <c r="W34" i="5" s="1"/>
  <c r="Q51" i="5"/>
  <c r="W40" i="5" s="1"/>
  <c r="O54" i="5"/>
  <c r="U42" i="5" s="1"/>
  <c r="Z33" i="5"/>
  <c r="Z39" i="5" s="1"/>
  <c r="O53" i="5"/>
  <c r="U41" i="5" s="1"/>
  <c r="O49" i="5"/>
  <c r="U35" i="5" s="1"/>
  <c r="U36" i="5"/>
  <c r="R58" i="5"/>
  <c r="R59" i="5" s="1"/>
  <c r="R57" i="5" s="1"/>
  <c r="P55" i="5"/>
  <c r="P48" i="5" s="1"/>
  <c r="P50" i="5" s="1"/>
  <c r="P56" i="5"/>
  <c r="P52" i="5" s="1"/>
  <c r="BE47" i="5" l="1"/>
  <c r="BE51" i="5"/>
  <c r="R47" i="5"/>
  <c r="X34" i="5" s="1"/>
  <c r="R51" i="5"/>
  <c r="X40" i="5" s="1"/>
  <c r="P54" i="5"/>
  <c r="V42" i="5" s="1"/>
  <c r="AA33" i="5"/>
  <c r="AA39" i="5" s="1"/>
  <c r="P53" i="5"/>
  <c r="V41" i="5" s="1"/>
  <c r="P49" i="5"/>
  <c r="V35" i="5" s="1"/>
  <c r="V36" i="5"/>
  <c r="S58" i="5"/>
  <c r="S59" i="5" s="1"/>
  <c r="S57" i="5" s="1"/>
  <c r="Q56" i="5"/>
  <c r="Q52" i="5" s="1"/>
  <c r="Q55" i="5"/>
  <c r="Q48" i="5" s="1"/>
  <c r="Q50" i="5" s="1"/>
  <c r="S47" i="5" l="1"/>
  <c r="S51" i="5"/>
  <c r="Y40" i="5" s="1"/>
  <c r="Q54" i="5"/>
  <c r="W42" i="5" s="1"/>
  <c r="AB33" i="5"/>
  <c r="AB39" i="5" s="1"/>
  <c r="Q53" i="5"/>
  <c r="W41" i="5" s="1"/>
  <c r="Q49" i="5"/>
  <c r="W35" i="5" s="1"/>
  <c r="W36" i="5"/>
  <c r="T58" i="5"/>
  <c r="T59" i="5" s="1"/>
  <c r="T57" i="5" s="1"/>
  <c r="R55" i="5"/>
  <c r="R48" i="5" s="1"/>
  <c r="R50" i="5" s="1"/>
  <c r="R56" i="5"/>
  <c r="R52" i="5" s="1"/>
  <c r="Y34" i="5"/>
  <c r="T47" i="5" l="1"/>
  <c r="T51" i="5"/>
  <c r="Z40" i="5" s="1"/>
  <c r="R54" i="5"/>
  <c r="X42" i="5" s="1"/>
  <c r="AC33" i="5"/>
  <c r="AC39" i="5" s="1"/>
  <c r="R53" i="5"/>
  <c r="X41" i="5" s="1"/>
  <c r="R49" i="5"/>
  <c r="X35" i="5" s="1"/>
  <c r="X36" i="5"/>
  <c r="U58" i="5"/>
  <c r="U59" i="5" s="1"/>
  <c r="U57" i="5" s="1"/>
  <c r="S56" i="5"/>
  <c r="S52" i="5" s="1"/>
  <c r="S55" i="5"/>
  <c r="S48" i="5" s="1"/>
  <c r="S50" i="5" s="1"/>
  <c r="Z34" i="5"/>
  <c r="U47" i="5" l="1"/>
  <c r="U51" i="5"/>
  <c r="AA40" i="5" s="1"/>
  <c r="S54" i="5"/>
  <c r="Y42" i="5" s="1"/>
  <c r="AD33" i="5"/>
  <c r="AD39" i="5" s="1"/>
  <c r="S53" i="5"/>
  <c r="Y41" i="5" s="1"/>
  <c r="S49" i="5"/>
  <c r="Y35" i="5" s="1"/>
  <c r="Y36" i="5"/>
  <c r="V58" i="5"/>
  <c r="V59" i="5" s="1"/>
  <c r="V57" i="5" s="1"/>
  <c r="T55" i="5"/>
  <c r="T48" i="5" s="1"/>
  <c r="T50" i="5" s="1"/>
  <c r="T56" i="5"/>
  <c r="T52" i="5" s="1"/>
  <c r="AA34" i="5"/>
  <c r="V47" i="5" l="1"/>
  <c r="AB34" i="5" s="1"/>
  <c r="V51" i="5"/>
  <c r="T54" i="5"/>
  <c r="Z42" i="5" s="1"/>
  <c r="AE33" i="5"/>
  <c r="AE39" i="5" s="1"/>
  <c r="T53" i="5"/>
  <c r="Z41" i="5" s="1"/>
  <c r="T49" i="5"/>
  <c r="Z35" i="5" s="1"/>
  <c r="Z36" i="5"/>
  <c r="W58" i="5"/>
  <c r="W59" i="5" s="1"/>
  <c r="W57" i="5" s="1"/>
  <c r="U55" i="5"/>
  <c r="U48" i="5" s="1"/>
  <c r="U50" i="5" s="1"/>
  <c r="U56" i="5"/>
  <c r="U52" i="5" s="1"/>
  <c r="W47" i="5" l="1"/>
  <c r="AC34" i="5" s="1"/>
  <c r="W51" i="5"/>
  <c r="AC40" i="5" s="1"/>
  <c r="AB40" i="5"/>
  <c r="U54" i="5"/>
  <c r="AA42" i="5" s="1"/>
  <c r="AF33" i="5"/>
  <c r="AF39" i="5" s="1"/>
  <c r="U53" i="5"/>
  <c r="AA41" i="5" s="1"/>
  <c r="U49" i="5"/>
  <c r="AA35" i="5" s="1"/>
  <c r="AA36" i="5"/>
  <c r="X58" i="5"/>
  <c r="X59" i="5" s="1"/>
  <c r="X57" i="5" s="1"/>
  <c r="V56" i="5"/>
  <c r="V52" i="5" s="1"/>
  <c r="V55" i="5"/>
  <c r="V48" i="5" s="1"/>
  <c r="V50" i="5" s="1"/>
  <c r="X47" i="5" l="1"/>
  <c r="X51" i="5"/>
  <c r="AD40" i="5" s="1"/>
  <c r="V54" i="5"/>
  <c r="AB42" i="5" s="1"/>
  <c r="AG33" i="5"/>
  <c r="AG39" i="5" s="1"/>
  <c r="V53" i="5"/>
  <c r="AB41" i="5" s="1"/>
  <c r="V49" i="5"/>
  <c r="AB35" i="5" s="1"/>
  <c r="AB36" i="5"/>
  <c r="Y58" i="5"/>
  <c r="Y59" i="5" s="1"/>
  <c r="Y57" i="5" s="1"/>
  <c r="W55" i="5"/>
  <c r="W48" i="5" s="1"/>
  <c r="W50" i="5" s="1"/>
  <c r="W56" i="5"/>
  <c r="W52" i="5" s="1"/>
  <c r="AD34" i="5"/>
  <c r="Y47" i="5" l="1"/>
  <c r="AE34" i="5" s="1"/>
  <c r="Y51" i="5"/>
  <c r="AE40" i="5" s="1"/>
  <c r="W54" i="5"/>
  <c r="AC42" i="5" s="1"/>
  <c r="AH33" i="5"/>
  <c r="AH39" i="5" s="1"/>
  <c r="W53" i="5"/>
  <c r="AC41" i="5" s="1"/>
  <c r="W49" i="5"/>
  <c r="AC35" i="5" s="1"/>
  <c r="AC36" i="5"/>
  <c r="Z58" i="5"/>
  <c r="Z59" i="5" s="1"/>
  <c r="Z57" i="5" s="1"/>
  <c r="X55" i="5"/>
  <c r="X48" i="5" s="1"/>
  <c r="X50" i="5" s="1"/>
  <c r="X56" i="5"/>
  <c r="X52" i="5" s="1"/>
  <c r="Z47" i="5" l="1"/>
  <c r="Z51" i="5"/>
  <c r="AF40" i="5" s="1"/>
  <c r="X54" i="5"/>
  <c r="AD42" i="5" s="1"/>
  <c r="AI33" i="5"/>
  <c r="AI39" i="5" s="1"/>
  <c r="X53" i="5"/>
  <c r="AD41" i="5" s="1"/>
  <c r="X49" i="5"/>
  <c r="AD35" i="5" s="1"/>
  <c r="AD36" i="5"/>
  <c r="AA58" i="5"/>
  <c r="AA59" i="5" s="1"/>
  <c r="AA57" i="5" s="1"/>
  <c r="Y55" i="5"/>
  <c r="Y48" i="5" s="1"/>
  <c r="Y50" i="5" s="1"/>
  <c r="Y56" i="5"/>
  <c r="Y52" i="5" s="1"/>
  <c r="AF34" i="5"/>
  <c r="AA47" i="5" l="1"/>
  <c r="AA51" i="5"/>
  <c r="AG40" i="5" s="1"/>
  <c r="Y54" i="5"/>
  <c r="AE42" i="5" s="1"/>
  <c r="AJ33" i="5"/>
  <c r="AJ39" i="5" s="1"/>
  <c r="Y53" i="5"/>
  <c r="AE41" i="5" s="1"/>
  <c r="Y49" i="5"/>
  <c r="AE35" i="5" s="1"/>
  <c r="AE36" i="5"/>
  <c r="AB58" i="5"/>
  <c r="AB59" i="5" s="1"/>
  <c r="AB57" i="5" s="1"/>
  <c r="Z56" i="5"/>
  <c r="Z52" i="5" s="1"/>
  <c r="Z55" i="5"/>
  <c r="Z48" i="5" s="1"/>
  <c r="Z50" i="5" s="1"/>
  <c r="AG34" i="5"/>
  <c r="AB47" i="5" l="1"/>
  <c r="AH34" i="5" s="1"/>
  <c r="AB51" i="5"/>
  <c r="AH40" i="5" s="1"/>
  <c r="Z54" i="5"/>
  <c r="AF42" i="5" s="1"/>
  <c r="AK33" i="5"/>
  <c r="AK39" i="5" s="1"/>
  <c r="Z53" i="5"/>
  <c r="AF41" i="5" s="1"/>
  <c r="Z49" i="5"/>
  <c r="AF35" i="5" s="1"/>
  <c r="AF36" i="5"/>
  <c r="AC58" i="5"/>
  <c r="AC59" i="5" s="1"/>
  <c r="AC57" i="5" s="1"/>
  <c r="AA55" i="5"/>
  <c r="AA48" i="5" s="1"/>
  <c r="AA50" i="5" s="1"/>
  <c r="AA56" i="5"/>
  <c r="AA52" i="5" s="1"/>
  <c r="AC47" i="5" l="1"/>
  <c r="AC51" i="5"/>
  <c r="AA54" i="5"/>
  <c r="AG42" i="5" s="1"/>
  <c r="AL33" i="5"/>
  <c r="AL39" i="5" s="1"/>
  <c r="AA53" i="5"/>
  <c r="AG41" i="5" s="1"/>
  <c r="AA49" i="5"/>
  <c r="AG35" i="5" s="1"/>
  <c r="AG36" i="5"/>
  <c r="AD58" i="5"/>
  <c r="AD59" i="5" s="1"/>
  <c r="AD57" i="5" s="1"/>
  <c r="AB55" i="5"/>
  <c r="AB48" i="5" s="1"/>
  <c r="AB50" i="5" s="1"/>
  <c r="AB56" i="5"/>
  <c r="AB52" i="5" s="1"/>
  <c r="AI34" i="5" l="1"/>
  <c r="AI40" i="5"/>
  <c r="AB54" i="5"/>
  <c r="AH42" i="5" s="1"/>
  <c r="AM33" i="5"/>
  <c r="AM39" i="5" s="1"/>
  <c r="AB53" i="5"/>
  <c r="AH41" i="5" s="1"/>
  <c r="AB49" i="5"/>
  <c r="AH35" i="5" s="1"/>
  <c r="AH36" i="5"/>
  <c r="AE58" i="5"/>
  <c r="AE59" i="5" s="1"/>
  <c r="AE57" i="5" s="1"/>
  <c r="AC55" i="5"/>
  <c r="AC48" i="5" s="1"/>
  <c r="AC50" i="5" s="1"/>
  <c r="AC56" i="5"/>
  <c r="AC52" i="5" s="1"/>
  <c r="AC54" i="5" l="1"/>
  <c r="AI42" i="5" s="1"/>
  <c r="AN33" i="5"/>
  <c r="AN39" i="5" s="1"/>
  <c r="AC53" i="5"/>
  <c r="AI41" i="5" s="1"/>
  <c r="AC49" i="5"/>
  <c r="AI35" i="5" s="1"/>
  <c r="AI36" i="5"/>
  <c r="AF58" i="5"/>
  <c r="AF59" i="5" s="1"/>
  <c r="AF57" i="5" s="1"/>
  <c r="AO33" i="5" l="1"/>
  <c r="AO39" i="5" s="1"/>
  <c r="AG58" i="5"/>
  <c r="AG59" i="5" s="1"/>
  <c r="AG57" i="5" s="1"/>
  <c r="AP33" i="5" l="1"/>
  <c r="AP39" i="5" s="1"/>
  <c r="AH58" i="5"/>
  <c r="AH59" i="5" s="1"/>
  <c r="AH57" i="5" s="1"/>
  <c r="AQ33" i="5" l="1"/>
  <c r="AQ39" i="5" s="1"/>
  <c r="AI58" i="5"/>
  <c r="AI59" i="5" s="1"/>
  <c r="AI57" i="5" s="1"/>
  <c r="AR33" i="5" l="1"/>
  <c r="AR39" i="5" s="1"/>
  <c r="AJ58" i="5"/>
  <c r="AJ59" i="5" s="1"/>
  <c r="AJ57" i="5" s="1"/>
  <c r="AS33" i="5" l="1"/>
  <c r="AS39" i="5" s="1"/>
  <c r="AK58" i="5"/>
  <c r="AK59" i="5" s="1"/>
  <c r="AK57" i="5" s="1"/>
  <c r="AT33" i="5" l="1"/>
  <c r="AT39" i="5" s="1"/>
  <c r="AL58" i="5"/>
  <c r="AL59" i="5" s="1"/>
  <c r="AL57" i="5" s="1"/>
  <c r="AU33" i="5" l="1"/>
  <c r="AU39" i="5" s="1"/>
  <c r="AM58" i="5"/>
  <c r="AM59" i="5" s="1"/>
  <c r="AM57" i="5" s="1"/>
  <c r="AV33" i="5" l="1"/>
  <c r="AV39" i="5" s="1"/>
  <c r="AN58" i="5"/>
  <c r="AN59" i="5" s="1"/>
  <c r="AN57" i="5" s="1"/>
  <c r="AW39" i="5" l="1"/>
  <c r="AX39" i="5" s="1"/>
  <c r="AY39" i="5" s="1"/>
  <c r="AZ39" i="5" s="1"/>
  <c r="BA39" i="5" s="1"/>
  <c r="BB39" i="5" s="1"/>
  <c r="BC39" i="5" s="1"/>
  <c r="BD39" i="5" s="1"/>
  <c r="BE39" i="5" s="1"/>
  <c r="BF39" i="5" s="1"/>
  <c r="BG39" i="5" s="1"/>
  <c r="BH39" i="5" s="1"/>
  <c r="BI39" i="5" s="1"/>
  <c r="BJ39" i="5" s="1"/>
  <c r="BK39" i="5" s="1"/>
  <c r="BL39" i="5" s="1"/>
  <c r="AO58" i="5"/>
  <c r="AO59" i="5" s="1"/>
  <c r="AO57" i="5" s="1"/>
  <c r="AX33" i="5" l="1"/>
  <c r="AP58" i="5"/>
  <c r="AP59" i="5" s="1"/>
  <c r="AP57" i="5" s="1"/>
  <c r="AY33" i="5" l="1"/>
  <c r="AQ58" i="5"/>
  <c r="AQ59" i="5" s="1"/>
  <c r="AQ57" i="5" s="1"/>
  <c r="AZ33" i="5" l="1"/>
  <c r="AX40" i="5"/>
  <c r="AR58" i="5"/>
  <c r="AR59" i="5" s="1"/>
  <c r="AR57" i="5" s="1"/>
  <c r="BA33" i="5" l="1"/>
  <c r="AY40" i="5"/>
  <c r="AS58" i="5"/>
  <c r="AS59" i="5" s="1"/>
  <c r="AS57" i="5" s="1"/>
  <c r="AX34" i="5"/>
  <c r="BB33" i="5" l="1"/>
  <c r="AT58" i="5"/>
  <c r="AT59" i="5" s="1"/>
  <c r="AT57" i="5" s="1"/>
  <c r="AZ40" i="5"/>
  <c r="AR56" i="5"/>
  <c r="AR52" i="5" s="1"/>
  <c r="AR55" i="5"/>
  <c r="AR48" i="5" s="1"/>
  <c r="AR54" i="5" l="1"/>
  <c r="AX42" i="5" s="1"/>
  <c r="AZ34" i="5"/>
  <c r="AY34" i="5"/>
  <c r="AR53" i="5"/>
  <c r="BC33" i="5"/>
  <c r="AR49" i="5"/>
  <c r="AX35" i="5" s="1"/>
  <c r="BA40" i="5"/>
  <c r="AU58" i="5"/>
  <c r="AS55" i="5"/>
  <c r="AS48" i="5" s="1"/>
  <c r="AS56" i="5"/>
  <c r="AS52" i="5" s="1"/>
  <c r="AR50" i="5" l="1"/>
  <c r="AX36" i="5" s="1"/>
  <c r="AT56" i="5"/>
  <c r="AT52" i="5" s="1"/>
  <c r="AX41" i="5"/>
  <c r="AT55" i="5"/>
  <c r="AT48" i="5" s="1"/>
  <c r="AS53" i="5"/>
  <c r="AS54" i="5" s="1"/>
  <c r="BD33" i="5"/>
  <c r="AS49" i="5"/>
  <c r="AY35" i="5" s="1"/>
  <c r="AU59" i="5"/>
  <c r="AU57" i="5" s="1"/>
  <c r="AV58" i="5"/>
  <c r="AV59" i="5" s="1"/>
  <c r="AV57" i="5" s="1"/>
  <c r="BB40" i="5"/>
  <c r="AT49" i="5" l="1"/>
  <c r="AZ35" i="5" s="1"/>
  <c r="AT50" i="5"/>
  <c r="AS50" i="5"/>
  <c r="BA34" i="5"/>
  <c r="AT53" i="5"/>
  <c r="AY42" i="5"/>
  <c r="AY41" i="5"/>
  <c r="AY36" i="5"/>
  <c r="BE33" i="5"/>
  <c r="AU56" i="5"/>
  <c r="AU52" i="5" s="1"/>
  <c r="AU55" i="5"/>
  <c r="AU48" i="5" s="1"/>
  <c r="AW58" i="5"/>
  <c r="AW59" i="5" s="1"/>
  <c r="BC40" i="5"/>
  <c r="AU50" i="5" l="1"/>
  <c r="AZ41" i="5"/>
  <c r="AT54" i="5"/>
  <c r="AZ42" i="5" s="1"/>
  <c r="BB34" i="5"/>
  <c r="AZ36" i="5"/>
  <c r="AV55" i="5"/>
  <c r="AV48" i="5" s="1"/>
  <c r="AV49" i="5" s="1"/>
  <c r="BB35" i="5" s="1"/>
  <c r="AV56" i="5"/>
  <c r="AV52" i="5" s="1"/>
  <c r="AU49" i="5"/>
  <c r="BA35" i="5" s="1"/>
  <c r="AU53" i="5"/>
  <c r="BA41" i="5" s="1"/>
  <c r="BF33" i="5"/>
  <c r="AW57" i="5"/>
  <c r="BD40" i="5"/>
  <c r="AX58" i="5"/>
  <c r="AX59" i="5" s="1"/>
  <c r="AU54" i="5" l="1"/>
  <c r="BA42" i="5" s="1"/>
  <c r="AV50" i="5"/>
  <c r="BB36" i="5" s="1"/>
  <c r="AV53" i="5"/>
  <c r="BB41" i="5" s="1"/>
  <c r="AV54" i="5"/>
  <c r="BB42" i="5" s="1"/>
  <c r="BC34" i="5"/>
  <c r="AW55" i="5"/>
  <c r="AW48" i="5" s="1"/>
  <c r="AW49" i="5" s="1"/>
  <c r="BC35" i="5" s="1"/>
  <c r="BG33" i="5"/>
  <c r="AW56" i="5"/>
  <c r="AW52" i="5" s="1"/>
  <c r="AX57" i="5"/>
  <c r="BE40" i="5"/>
  <c r="AY58" i="5"/>
  <c r="AY59" i="5" s="1"/>
  <c r="AY57" i="5" s="1"/>
  <c r="BD34" i="5" l="1"/>
  <c r="AW50" i="5"/>
  <c r="BC36" i="5" s="1"/>
  <c r="BA36" i="5"/>
  <c r="AW53" i="5"/>
  <c r="BC41" i="5" s="1"/>
  <c r="BH33" i="5"/>
  <c r="AZ58" i="5"/>
  <c r="AZ59" i="5" s="1"/>
  <c r="AZ57" i="5" s="1"/>
  <c r="BF40" i="5"/>
  <c r="AX55" i="5"/>
  <c r="AX48" i="5" s="1"/>
  <c r="AX56" i="5"/>
  <c r="AX52" i="5" s="1"/>
  <c r="BE34" i="5" l="1"/>
  <c r="AW54" i="5"/>
  <c r="BC42" i="5" s="1"/>
  <c r="AY55" i="5"/>
  <c r="AY48" i="5" s="1"/>
  <c r="AY49" i="5" s="1"/>
  <c r="BE35" i="5" s="1"/>
  <c r="AY56" i="5"/>
  <c r="AY52" i="5" s="1"/>
  <c r="AX53" i="5"/>
  <c r="BD41" i="5" s="1"/>
  <c r="AX49" i="5"/>
  <c r="BD35" i="5" s="1"/>
  <c r="BI33" i="5"/>
  <c r="BA58" i="5"/>
  <c r="BG40" i="5"/>
  <c r="AX50" i="5" l="1"/>
  <c r="AY53" i="5"/>
  <c r="BE41" i="5" s="1"/>
  <c r="AY54" i="5"/>
  <c r="BE42" i="5" s="1"/>
  <c r="BF34" i="5"/>
  <c r="AY50" i="5"/>
  <c r="BE36" i="5" s="1"/>
  <c r="AX54" i="5"/>
  <c r="BD42" i="5" s="1"/>
  <c r="AZ55" i="5"/>
  <c r="AZ48" i="5" s="1"/>
  <c r="AZ49" i="5" s="1"/>
  <c r="BF35" i="5" s="1"/>
  <c r="AZ56" i="5"/>
  <c r="AZ52" i="5" s="1"/>
  <c r="BA59" i="5"/>
  <c r="BA57" i="5" s="1"/>
  <c r="BB58" i="5"/>
  <c r="BH40" i="5"/>
  <c r="AZ50" i="5" l="1"/>
  <c r="BF36" i="5" s="1"/>
  <c r="AZ53" i="5"/>
  <c r="BF41" i="5" s="1"/>
  <c r="AZ54" i="5"/>
  <c r="BF42" i="5" s="1"/>
  <c r="BG34" i="5"/>
  <c r="BD36" i="5"/>
  <c r="BA55" i="5"/>
  <c r="BA48" i="5" s="1"/>
  <c r="BA56" i="5"/>
  <c r="BA52" i="5" s="1"/>
  <c r="BB59" i="5"/>
  <c r="BB57" i="5" s="1"/>
  <c r="BI40" i="5"/>
  <c r="BC58" i="5"/>
  <c r="BC59" i="5" s="1"/>
  <c r="BH34" i="5" l="1"/>
  <c r="AT43" i="5"/>
  <c r="BA53" i="5"/>
  <c r="BG41" i="5" s="1"/>
  <c r="BA49" i="5"/>
  <c r="BG35" i="5" s="1"/>
  <c r="BL33" i="5"/>
  <c r="BB55" i="5"/>
  <c r="BB48" i="5" s="1"/>
  <c r="BB56" i="5"/>
  <c r="BB52" i="5" s="1"/>
  <c r="BD58" i="5"/>
  <c r="BJ40" i="5"/>
  <c r="BC57" i="5"/>
  <c r="BA50" i="5" l="1"/>
  <c r="BG36" i="5" s="1"/>
  <c r="BI34" i="5"/>
  <c r="BJ34" i="5"/>
  <c r="BA54" i="5"/>
  <c r="BG42" i="5" s="1"/>
  <c r="BB53" i="5"/>
  <c r="BH41" i="5" s="1"/>
  <c r="BB49" i="5"/>
  <c r="BH35" i="5" s="1"/>
  <c r="BD59" i="5"/>
  <c r="BD57" i="5" s="1"/>
  <c r="BC55" i="5"/>
  <c r="BC48" i="5" s="1"/>
  <c r="BC56" i="5"/>
  <c r="BC52" i="5" s="1"/>
  <c r="BE58" i="5"/>
  <c r="BK40" i="5"/>
  <c r="BB50" i="5" l="1"/>
  <c r="BH36" i="5" s="1"/>
  <c r="BB54" i="5"/>
  <c r="BH42" i="5" s="1"/>
  <c r="BC49" i="5"/>
  <c r="BI35" i="5" s="1"/>
  <c r="BF58" i="5"/>
  <c r="BF59" i="5" s="1"/>
  <c r="BC53" i="5"/>
  <c r="BI41" i="5" s="1"/>
  <c r="BK34" i="5"/>
  <c r="BD56" i="5"/>
  <c r="BD52" i="5" s="1"/>
  <c r="BD55" i="5"/>
  <c r="BD48" i="5" s="1"/>
  <c r="BE59" i="5"/>
  <c r="BE57" i="5" s="1"/>
  <c r="BC50" i="5" l="1"/>
  <c r="BI36" i="5" s="1"/>
  <c r="BC54" i="5"/>
  <c r="BI42" i="5" s="1"/>
  <c r="BL40" i="5"/>
  <c r="BF57" i="5"/>
  <c r="BF55" i="5" s="1"/>
  <c r="BF48" i="5" s="1"/>
  <c r="BD49" i="5"/>
  <c r="BJ35" i="5" s="1"/>
  <c r="BD53" i="5"/>
  <c r="BJ41" i="5" s="1"/>
  <c r="BL34" i="5"/>
  <c r="BE56" i="5"/>
  <c r="BE52" i="5" s="1"/>
  <c r="BE55" i="5"/>
  <c r="BE48" i="5" s="1"/>
  <c r="BD50" i="5" l="1"/>
  <c r="BJ36" i="5" s="1"/>
  <c r="BD54" i="5"/>
  <c r="BJ42" i="5" s="1"/>
  <c r="BF56" i="5"/>
  <c r="BF52" i="5" s="1"/>
  <c r="BF49" i="5"/>
  <c r="BF50" i="5" s="1"/>
  <c r="BE53" i="5"/>
  <c r="BK41" i="5" s="1"/>
  <c r="BE49" i="5"/>
  <c r="BK35" i="5" s="1"/>
  <c r="BN40" i="5"/>
  <c r="BN34" i="5"/>
  <c r="BE50" i="5" l="1"/>
  <c r="BK36" i="5" s="1"/>
  <c r="BE54" i="5"/>
  <c r="BK42" i="5" s="1"/>
  <c r="BF53" i="5"/>
  <c r="BF54" i="5" s="1"/>
  <c r="BL36" i="5"/>
  <c r="BL35" i="5"/>
  <c r="BL41" i="5" l="1"/>
  <c r="BL42" i="5"/>
  <c r="BN41" i="5"/>
  <c r="BN35" i="5"/>
  <c r="BN36" i="5" l="1"/>
  <c r="BN42" i="5"/>
  <c r="B51" i="5"/>
  <c r="B47" i="5"/>
  <c r="H34" i="5" l="1"/>
  <c r="AD47" i="5"/>
  <c r="B56" i="5"/>
  <c r="B52" i="5" s="1"/>
  <c r="B55" i="5"/>
  <c r="B48" i="5" s="1"/>
  <c r="C63" i="5" s="1"/>
  <c r="AD51" i="5"/>
  <c r="B53" i="5"/>
  <c r="H40" i="5"/>
  <c r="AE51" i="5" l="1"/>
  <c r="AJ40" i="5"/>
  <c r="AD54" i="5"/>
  <c r="AJ42" i="5" s="1"/>
  <c r="B49" i="5"/>
  <c r="AE47" i="5"/>
  <c r="AJ34" i="5"/>
  <c r="AD56" i="5"/>
  <c r="AD52" i="5" s="1"/>
  <c r="AD53" i="5" s="1"/>
  <c r="AJ41" i="5" s="1"/>
  <c r="AD55" i="5"/>
  <c r="AD48" i="5" s="1"/>
  <c r="B50" i="5"/>
  <c r="B54" i="5"/>
  <c r="H35" i="5"/>
  <c r="H42" i="5"/>
  <c r="H41" i="5"/>
  <c r="H36" i="5"/>
  <c r="AF47" i="5" l="1"/>
  <c r="AK34" i="5"/>
  <c r="AE56" i="5"/>
  <c r="AE52" i="5" s="1"/>
  <c r="AE53" i="5" s="1"/>
  <c r="AE55" i="5"/>
  <c r="AE48" i="5" s="1"/>
  <c r="AD50" i="5"/>
  <c r="AD49" i="5"/>
  <c r="AF51" i="5"/>
  <c r="AK40" i="5"/>
  <c r="AK41" i="5" l="1"/>
  <c r="AE50" i="5"/>
  <c r="AK36" i="5" s="1"/>
  <c r="AE49" i="5"/>
  <c r="AK35" i="5" s="1"/>
  <c r="AE54" i="5"/>
  <c r="AJ36" i="5"/>
  <c r="AJ35" i="5"/>
  <c r="AG51" i="5"/>
  <c r="AL40" i="5"/>
  <c r="AG47" i="5"/>
  <c r="AL34" i="5"/>
  <c r="AF56" i="5"/>
  <c r="AF52" i="5" s="1"/>
  <c r="AF55" i="5"/>
  <c r="AF48" i="5" s="1"/>
  <c r="AF53" i="5" l="1"/>
  <c r="AH51" i="5"/>
  <c r="AM40" i="5"/>
  <c r="AK42" i="5"/>
  <c r="AF50" i="5"/>
  <c r="AF49" i="5"/>
  <c r="AL35" i="5" s="1"/>
  <c r="AH47" i="5"/>
  <c r="AM34" i="5"/>
  <c r="AG56" i="5"/>
  <c r="AG52" i="5" s="1"/>
  <c r="AG53" i="5" s="1"/>
  <c r="AM41" i="5" s="1"/>
  <c r="AG55" i="5"/>
  <c r="AG48" i="5" s="1"/>
  <c r="AF54" i="5"/>
  <c r="AL42" i="5" s="1"/>
  <c r="AG50" i="5" l="1"/>
  <c r="AM36" i="5" s="1"/>
  <c r="AG49" i="5"/>
  <c r="AM35" i="5" s="1"/>
  <c r="AI51" i="5"/>
  <c r="AN40" i="5"/>
  <c r="AI47" i="5"/>
  <c r="AN34" i="5"/>
  <c r="AH55" i="5"/>
  <c r="AH48" i="5" s="1"/>
  <c r="AH56" i="5"/>
  <c r="AH52" i="5" s="1"/>
  <c r="AH53" i="5" s="1"/>
  <c r="AN41" i="5" s="1"/>
  <c r="AL36" i="5"/>
  <c r="AG54" i="5"/>
  <c r="AL41" i="5"/>
  <c r="AH50" i="5" l="1"/>
  <c r="AH49" i="5"/>
  <c r="AH54" i="5"/>
  <c r="AN42" i="5" s="1"/>
  <c r="AM42" i="5"/>
  <c r="AJ47" i="5"/>
  <c r="AO34" i="5"/>
  <c r="AI55" i="5"/>
  <c r="AI48" i="5" s="1"/>
  <c r="AI56" i="5"/>
  <c r="AI52" i="5" s="1"/>
  <c r="AI53" i="5" s="1"/>
  <c r="AO41" i="5" s="1"/>
  <c r="AJ51" i="5"/>
  <c r="AO40" i="5"/>
  <c r="AI54" i="5"/>
  <c r="AO42" i="5" s="1"/>
  <c r="AK47" i="5" l="1"/>
  <c r="AP34" i="5"/>
  <c r="AJ56" i="5"/>
  <c r="AJ52" i="5" s="1"/>
  <c r="AJ55" i="5"/>
  <c r="AJ48" i="5" s="1"/>
  <c r="AK51" i="5"/>
  <c r="AP40" i="5"/>
  <c r="AI50" i="5"/>
  <c r="AO36" i="5" s="1"/>
  <c r="AI49" i="5"/>
  <c r="AO35" i="5" s="1"/>
  <c r="AN35" i="5"/>
  <c r="AN36" i="5"/>
  <c r="AJ54" i="5" l="1"/>
  <c r="AJ53" i="5"/>
  <c r="AL47" i="5"/>
  <c r="AQ34" i="5"/>
  <c r="AK55" i="5"/>
  <c r="AK48" i="5" s="1"/>
  <c r="AK56" i="5"/>
  <c r="AK52" i="5" s="1"/>
  <c r="AL51" i="5"/>
  <c r="AQ40" i="5"/>
  <c r="AJ50" i="5"/>
  <c r="AP36" i="5" s="1"/>
  <c r="AJ49" i="5"/>
  <c r="AP35" i="5" s="1"/>
  <c r="AK50" i="5" l="1"/>
  <c r="AQ36" i="5" s="1"/>
  <c r="AK49" i="5"/>
  <c r="AQ35" i="5" s="1"/>
  <c r="AP41" i="5"/>
  <c r="AM51" i="5"/>
  <c r="AR40" i="5"/>
  <c r="AP42" i="5"/>
  <c r="AK54" i="5"/>
  <c r="AQ42" i="5" s="1"/>
  <c r="AK53" i="5"/>
  <c r="AQ41" i="5" s="1"/>
  <c r="AM47" i="5"/>
  <c r="AR34" i="5"/>
  <c r="AL55" i="5"/>
  <c r="AL48" i="5" s="1"/>
  <c r="AL56" i="5"/>
  <c r="AL52" i="5" s="1"/>
  <c r="AN47" i="5" l="1"/>
  <c r="AS34" i="5"/>
  <c r="AM55" i="5"/>
  <c r="AM48" i="5" s="1"/>
  <c r="AM49" i="5" s="1"/>
  <c r="AS35" i="5" s="1"/>
  <c r="AM56" i="5"/>
  <c r="AM52" i="5" s="1"/>
  <c r="AM53" i="5" s="1"/>
  <c r="AS41" i="5" s="1"/>
  <c r="AL54" i="5"/>
  <c r="AL53" i="5"/>
  <c r="AR41" i="5" s="1"/>
  <c r="AL50" i="5"/>
  <c r="AR36" i="5" s="1"/>
  <c r="AL49" i="5"/>
  <c r="AR35" i="5" s="1"/>
  <c r="AN51" i="5"/>
  <c r="AS40" i="5"/>
  <c r="AM54" i="5" l="1"/>
  <c r="AS42" i="5" s="1"/>
  <c r="AO51" i="5"/>
  <c r="AT40" i="5"/>
  <c r="AR42" i="5"/>
  <c r="AM50" i="5"/>
  <c r="AS36" i="5" s="1"/>
  <c r="AO47" i="5"/>
  <c r="AT34" i="5"/>
  <c r="AN55" i="5"/>
  <c r="AN48" i="5" s="1"/>
  <c r="AN49" i="5" s="1"/>
  <c r="AT35" i="5" s="1"/>
  <c r="AN56" i="5"/>
  <c r="AN52" i="5" s="1"/>
  <c r="AN53" i="5" s="1"/>
  <c r="AT41" i="5" s="1"/>
  <c r="AN50" i="5"/>
  <c r="AT36" i="5" s="1"/>
  <c r="AP51" i="5" l="1"/>
  <c r="AU40" i="5"/>
  <c r="AP47" i="5"/>
  <c r="AU34" i="5"/>
  <c r="AO55" i="5"/>
  <c r="AO48" i="5" s="1"/>
  <c r="AO49" i="5" s="1"/>
  <c r="AU35" i="5" s="1"/>
  <c r="AO56" i="5"/>
  <c r="AO52" i="5" s="1"/>
  <c r="AO53" i="5" s="1"/>
  <c r="AO50" i="5"/>
  <c r="AU36" i="5" s="1"/>
  <c r="AN54" i="5"/>
  <c r="AT42" i="5" s="1"/>
  <c r="AQ47" i="5" l="1"/>
  <c r="AV34" i="5"/>
  <c r="AP55" i="5"/>
  <c r="AP48" i="5" s="1"/>
  <c r="AP49" i="5" s="1"/>
  <c r="AV35" i="5" s="1"/>
  <c r="AP56" i="5"/>
  <c r="AP52" i="5" s="1"/>
  <c r="AP53" i="5" s="1"/>
  <c r="AV41" i="5" s="1"/>
  <c r="AO54" i="5"/>
  <c r="AU42" i="5" s="1"/>
  <c r="AU41" i="5"/>
  <c r="AQ51" i="5"/>
  <c r="AV40" i="5"/>
  <c r="AW40" i="5" l="1"/>
  <c r="BG51" i="5"/>
  <c r="F9" i="5"/>
  <c r="AP54" i="5"/>
  <c r="AV42" i="5" s="1"/>
  <c r="AP50" i="5"/>
  <c r="AV36" i="5" s="1"/>
  <c r="AW34" i="5"/>
  <c r="AQ56" i="5"/>
  <c r="AQ52" i="5" s="1"/>
  <c r="AQ55" i="5"/>
  <c r="AQ48" i="5" s="1"/>
  <c r="BG47" i="5"/>
  <c r="F8" i="5"/>
  <c r="AQ49" i="5" l="1"/>
  <c r="BG48" i="5"/>
  <c r="BM34" i="5"/>
  <c r="F10" i="5"/>
  <c r="BM40" i="5"/>
  <c r="F11" i="5"/>
  <c r="AQ53" i="5"/>
  <c r="BG52" i="5"/>
  <c r="AQ50" i="5"/>
  <c r="AQ54" i="5" l="1"/>
  <c r="AW41" i="5"/>
  <c r="BG53" i="5"/>
  <c r="AW36" i="5"/>
  <c r="BG50" i="5"/>
  <c r="BM36" i="5" s="1"/>
  <c r="AW35" i="5"/>
  <c r="BG49" i="5"/>
  <c r="BM41" i="5" l="1"/>
  <c r="BM35" i="5"/>
  <c r="F12" i="5"/>
  <c r="F20" i="5" s="1"/>
  <c r="AW42" i="5"/>
  <c r="BG54" i="5"/>
  <c r="BM42" i="5" s="1"/>
  <c r="F13" i="5" l="1"/>
  <c r="F21" i="5" s="1"/>
  <c r="F22" i="5" s="1"/>
  <c r="B5" i="3" s="1"/>
  <c r="C23" i="5" l="1"/>
  <c r="D3" i="3" s="1"/>
</calcChain>
</file>

<file path=xl/comments1.xml><?xml version="1.0" encoding="utf-8"?>
<comments xmlns="http://schemas.openxmlformats.org/spreadsheetml/2006/main">
  <authors>
    <author>Harms, J.</author>
  </authors>
  <commentList>
    <comment ref="A6" authorId="0" shapeId="0">
      <text>
        <r>
          <rPr>
            <b/>
            <sz val="9"/>
            <color indexed="81"/>
            <rFont val="Segoe UI"/>
            <family val="2"/>
          </rPr>
          <t>Harms, J.
Anzahl Kuhkalbungen
+
Anzahl Erstkalbinnen 
je Jahr</t>
        </r>
      </text>
    </comment>
  </commentList>
</comments>
</file>

<file path=xl/comments2.xml><?xml version="1.0" encoding="utf-8"?>
<comments xmlns="http://schemas.openxmlformats.org/spreadsheetml/2006/main">
  <authors>
    <author>Harms, J.</author>
  </authors>
  <commentList>
    <comment ref="F20" authorId="0" shapeId="0">
      <text>
        <r>
          <rPr>
            <sz val="9"/>
            <color indexed="81"/>
            <rFont val="Segoe UI"/>
            <family val="2"/>
          </rPr>
          <t xml:space="preserve">Milchtaxi und Gruppentränke 
</t>
        </r>
      </text>
    </comment>
    <comment ref="F21" authorId="0" shapeId="0">
      <text>
        <r>
          <rPr>
            <sz val="9"/>
            <color indexed="81"/>
            <rFont val="Segoe UI"/>
            <family val="2"/>
          </rPr>
          <t>Betriebsangabe</t>
        </r>
      </text>
    </comment>
  </commentList>
</comments>
</file>

<file path=xl/sharedStrings.xml><?xml version="1.0" encoding="utf-8"?>
<sst xmlns="http://schemas.openxmlformats.org/spreadsheetml/2006/main" count="153" uniqueCount="135">
  <si>
    <t>g/Tag</t>
  </si>
  <si>
    <t>€/dt</t>
  </si>
  <si>
    <t>g/l</t>
  </si>
  <si>
    <t>€/AKh</t>
  </si>
  <si>
    <t>Tränkverfahren:</t>
  </si>
  <si>
    <t xml:space="preserve">Ct/kg </t>
  </si>
  <si>
    <t>Tränkautomat</t>
  </si>
  <si>
    <t>Datengrundlage</t>
  </si>
  <si>
    <t>Energiebedarf (MJ/d)</t>
  </si>
  <si>
    <t>Energiegehalt MAT-Pulver (MJ ME/kg)</t>
  </si>
  <si>
    <t>MAT-Konz. (g MAT/Liter Tränke)</t>
  </si>
  <si>
    <t>Lebendmasse (kg) zu Beginn</t>
  </si>
  <si>
    <t>Lebendmasse (kg) am Ende</t>
  </si>
  <si>
    <t xml:space="preserve">Arbeitszeitbedarf </t>
  </si>
  <si>
    <t>Geburtsgewicht</t>
  </si>
  <si>
    <t>Milchtaxi + Gruppentränke</t>
  </si>
  <si>
    <t xml:space="preserve">Milchtaxi + Einzeltränke </t>
  </si>
  <si>
    <t xml:space="preserve">Kanne + Einzeltränke </t>
  </si>
  <si>
    <t xml:space="preserve">  kg </t>
  </si>
  <si>
    <t>Kosten MAT</t>
  </si>
  <si>
    <t>Kosten Vollmilch</t>
  </si>
  <si>
    <t>Preis für Milchaustauscher</t>
  </si>
  <si>
    <t>Milchpreis</t>
  </si>
  <si>
    <t>Stundenlohn</t>
  </si>
  <si>
    <t>Bedarf MAT-Tränke (l/d)</t>
  </si>
  <si>
    <t>Bedarf Vollmilch (l/d)</t>
  </si>
  <si>
    <t>Lebendmassezunahme ab 15. Lebenstag (Betriebsniveau)</t>
  </si>
  <si>
    <t>Preis für Kälberaufzuchtfutter</t>
  </si>
  <si>
    <t>Aufwand für Unterbringung (AfA, Zinsansatz, Unterhaltung)</t>
  </si>
  <si>
    <t xml:space="preserve">Wasser, Energie, DK, Reparaturkosten Maschinen </t>
  </si>
  <si>
    <t>Misten Einzeliglu (Akmin/Platz Endreinigung)</t>
  </si>
  <si>
    <t>Nachstreuen der Einzeliglu (2x/Woche)</t>
  </si>
  <si>
    <t>Akmin/Tränke</t>
  </si>
  <si>
    <t>Haltungsabschnitt</t>
  </si>
  <si>
    <t>0.-7. LT</t>
  </si>
  <si>
    <t>Haltungstage</t>
  </si>
  <si>
    <t>8.-14. LT</t>
  </si>
  <si>
    <t>15.-28. LT</t>
  </si>
  <si>
    <t>2) nach LÜHRMANN (2022)</t>
  </si>
  <si>
    <t>Zwischen-summe</t>
  </si>
  <si>
    <t>&gt;28.LT</t>
  </si>
  <si>
    <t>Kosten bei Vollmilchtränke</t>
  </si>
  <si>
    <t>Kosten bei MAT-Tränke</t>
  </si>
  <si>
    <t>Beginn des Abtränkens</t>
  </si>
  <si>
    <t>Ende des Abtränkens</t>
  </si>
  <si>
    <t>l MAT/Tag</t>
  </si>
  <si>
    <t>LM Ende</t>
  </si>
  <si>
    <t>LM Anfang</t>
  </si>
  <si>
    <t>l Vollmilch/TuT</t>
  </si>
  <si>
    <t>ME/d aus KAF MAT</t>
  </si>
  <si>
    <t>Lebenstag</t>
  </si>
  <si>
    <t>ME/d aus KAF Vollmilch</t>
  </si>
  <si>
    <t>Energiebedarf/Tag (ME)</t>
  </si>
  <si>
    <t>Energiekonzentration Milchaustauscher</t>
  </si>
  <si>
    <t>MJ ME/kg TM</t>
  </si>
  <si>
    <t>Mindesterlös für männliche Kälber (28. LT) bei Vollmilchtränke</t>
  </si>
  <si>
    <t>Mindesterlös für männliche Kälber (28. LT) bei MAT-Tränke</t>
  </si>
  <si>
    <t>Kosteneinsparung</t>
  </si>
  <si>
    <t>Bitte geben Sie in den vorgegebenen Feldern Ihre betriebsspezifischen Daten ein!</t>
  </si>
  <si>
    <t xml:space="preserve">Ergebnis 1 </t>
  </si>
  <si>
    <t>Ist der Einsatz von Milchaustauscher wirtschaftlicher als Vollmilch zu tränken?</t>
  </si>
  <si>
    <t xml:space="preserve">Sie sollten bei der derzeitigen Kosten-Erlös-Situation </t>
  </si>
  <si>
    <t>Wie hoch ist die Einsparung je Tag?</t>
  </si>
  <si>
    <t xml:space="preserve">Sie sparen ca. </t>
  </si>
  <si>
    <t>Ergebnis 2</t>
  </si>
  <si>
    <t>Wie teuer müssen die Bullenkälber verkauft werden, um eine Kostendeckung zu erreichen?</t>
  </si>
  <si>
    <t>Vollmilch</t>
  </si>
  <si>
    <t>Milchaustauscher</t>
  </si>
  <si>
    <t>bis 14. LT</t>
  </si>
  <si>
    <t>bis 28. LT</t>
  </si>
  <si>
    <t>Einheit</t>
  </si>
  <si>
    <t>Bitte auswählen in dem Sie auf das Feld C20 gehen</t>
  </si>
  <si>
    <t>und den Dropdown Button benutzen</t>
  </si>
  <si>
    <t>Energiegehalt/Liter Vollmilch (MJ ME)</t>
  </si>
  <si>
    <t>Zielstellung</t>
  </si>
  <si>
    <t>1. Kalkulation der günstigsten Tränke in Abhängigkeit von den betrieblichen Zielen für die Lebendmassezunahmen</t>
  </si>
  <si>
    <t>2. Kalkulation des Mindestpreises für 28 Tage alte Bullenkälber</t>
  </si>
  <si>
    <t>1. Im Register Betriebsdaten müssen in den grau gefärbten Zellen die eigenen Daten eingegeben werden.</t>
  </si>
  <si>
    <t xml:space="preserve">                       </t>
  </si>
  <si>
    <t>Vorgehen</t>
  </si>
  <si>
    <t>1.1. Ziele Lebendmassezunahmen in den einzelnen Lebendabschnitten</t>
  </si>
  <si>
    <t>1.2. Anzahl der Tiere in den Lebendabschnitten</t>
  </si>
  <si>
    <t>1.3. Preise für Milchaustauscher, Milcherlös und Kälberkraftfutter</t>
  </si>
  <si>
    <t>1.4. Entlohnung der Arbeitskraftstunde (Brutto inkl. Lohnnebenkosten je effektiv am Tier verbrachte Arbeitskraftstunde)</t>
  </si>
  <si>
    <t>1.6. Zeitraum der Milchtränke und Beginn des Abtränkens</t>
  </si>
  <si>
    <t>1.5. Milchaustauscherkonzentration und Energiegehalt des Milchaustauschers</t>
  </si>
  <si>
    <t>Spermakosten</t>
  </si>
  <si>
    <t>MW</t>
  </si>
  <si>
    <t>Vollmilch oder Milchaustauscher?</t>
  </si>
  <si>
    <t>Misten des Gruppenplatzes</t>
  </si>
  <si>
    <t>sonstige Arbeiten</t>
  </si>
  <si>
    <t>Akmin/Tier und Tag</t>
  </si>
  <si>
    <t>Anzahl Tränken K0 und K1 (bei mobiler Tränke)</t>
  </si>
  <si>
    <t>Akmin/Platz</t>
  </si>
  <si>
    <t>Akmin/Platz, Woche</t>
  </si>
  <si>
    <t>Passwort für Blattschutz</t>
  </si>
  <si>
    <t>Milch_vs_MAT</t>
  </si>
  <si>
    <t>Durchschnittsbestand Kühe</t>
  </si>
  <si>
    <t>Abkalberate</t>
  </si>
  <si>
    <t>%</t>
  </si>
  <si>
    <t>Totgeburtenrate</t>
  </si>
  <si>
    <t>Kälber gesamt</t>
  </si>
  <si>
    <t>davon weibl.</t>
  </si>
  <si>
    <t>davon männl.</t>
  </si>
  <si>
    <t>Berechnung der  aufgezogenen Kälber</t>
  </si>
  <si>
    <t>n</t>
  </si>
  <si>
    <t>weibl. Kälber</t>
  </si>
  <si>
    <t>Tieren</t>
  </si>
  <si>
    <t>€/Jahr bei einem  Kuhbestand von</t>
  </si>
  <si>
    <t>Grafikdaten Vollmilch</t>
  </si>
  <si>
    <t>kg KF/TuT</t>
  </si>
  <si>
    <t>kg Silage/TuT</t>
  </si>
  <si>
    <t>Grafikdaten MAT</t>
  </si>
  <si>
    <t>kg KAF/T und T zu Vollmilch alles</t>
  </si>
  <si>
    <t>kg KAF/T und T zu Vollmilch beschränkt 2 kg</t>
  </si>
  <si>
    <t>kg Silage</t>
  </si>
  <si>
    <t>Futtermittel</t>
  </si>
  <si>
    <t>Anwelk</t>
  </si>
  <si>
    <t>g TM/kg OS</t>
  </si>
  <si>
    <t>ME/kg TM</t>
  </si>
  <si>
    <t>Maissilage</t>
  </si>
  <si>
    <t>Mittelwert</t>
  </si>
  <si>
    <t>kg KAF/T und T zu MAT alles</t>
  </si>
  <si>
    <t>l MAT/TuT</t>
  </si>
  <si>
    <r>
      <t>Personalkosten</t>
    </r>
    <r>
      <rPr>
        <vertAlign val="superscript"/>
        <sz val="10"/>
        <color theme="1"/>
        <rFont val="Arial"/>
        <family val="2"/>
      </rPr>
      <t>1)</t>
    </r>
  </si>
  <si>
    <r>
      <t>Gesunderhaltungskosten</t>
    </r>
    <r>
      <rPr>
        <vertAlign val="superscript"/>
        <sz val="10"/>
        <color theme="1"/>
        <rFont val="Arial"/>
        <family val="2"/>
      </rPr>
      <t>2)</t>
    </r>
  </si>
  <si>
    <t>Summe</t>
  </si>
  <si>
    <t xml:space="preserve">1) Personalkosten in Abhängigkeit des Tränkeverfahrens </t>
  </si>
  <si>
    <t>Kosten Kälberaufzuchtfutter und Silagen bei MAT Tränke</t>
  </si>
  <si>
    <t>Kosten Kälberaufzuchtfutter und Silagen bei Vollmilchtränke</t>
  </si>
  <si>
    <t>kg KAF/T und T zu MAT beschränkt auf 2 kg</t>
  </si>
  <si>
    <t>1.7. Trockenmasse, Energiekonzentration und Kosten der eingesetzten Silagen</t>
  </si>
  <si>
    <r>
      <t>2. Im Register "</t>
    </r>
    <r>
      <rPr>
        <i/>
        <sz val="14"/>
        <color theme="1"/>
        <rFont val="Arial"/>
        <family val="2"/>
      </rPr>
      <t>Ergebnisdarstellung kurz" sind die Ergebnisse der Kalkulation dargestellt.</t>
    </r>
  </si>
  <si>
    <r>
      <t>3. Im Register "</t>
    </r>
    <r>
      <rPr>
        <i/>
        <sz val="14"/>
        <rFont val="Arial"/>
        <family val="2"/>
      </rPr>
      <t>Kalkulation"</t>
    </r>
    <r>
      <rPr>
        <sz val="14"/>
        <rFont val="Arial"/>
        <family val="2"/>
      </rPr>
      <t xml:space="preserve"> erscheinen neben den einzelnen Rechenschritten auch die Abtränkkurve für das jeweilige Tränkverfahren</t>
    </r>
  </si>
  <si>
    <t>Anzahl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</si>
</sst>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* #,##0.00\ &quot;€&quot;_-;\-* #,##0.00\ &quot;€&quot;_-;_-* &quot;-&quot;??\ &quot;€&quot;_-;_-@_-"/>
    <numFmt numFmtId="164" formatCode="0.0"/>
    <numFmt numFmtId="165" formatCode="_-* #,##0\ &quot;€&quot;_-;\-* #,##0\ &quot;€&quot;_-;_-* &quot;-&quot;??\ &quot;€&quot;_-;_-@_-"/>
    <numFmt numFmtId="166" formatCode="_-* #,##0.00\ [$€-407]_-;\-* #,##0.00\ [$€-407]_-;_-* &quot;-&quot;??\ [$€-407]_-;_-@_-"/>
  </numFmts>
  <fonts count="39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b/>
      <i/>
      <sz val="11"/>
      <color theme="1"/>
      <name val="Arial"/>
      <family val="2"/>
    </font>
    <font>
      <b/>
      <sz val="14"/>
      <color rgb="FF3A73C6"/>
      <name val="Arial"/>
      <family val="2"/>
    </font>
    <font>
      <b/>
      <sz val="14"/>
      <color rgb="FF3A73C6"/>
      <name val="Calibri"/>
      <family val="2"/>
      <scheme val="minor"/>
    </font>
    <font>
      <sz val="8"/>
      <color theme="1" tint="0.499984740745262"/>
      <name val="Arial"/>
      <family val="2"/>
    </font>
    <font>
      <sz val="11"/>
      <color theme="1"/>
      <name val="Calibri"/>
      <family val="2"/>
      <scheme val="minor"/>
    </font>
    <font>
      <sz val="11"/>
      <name val="Arial"/>
      <family val="2"/>
    </font>
    <font>
      <b/>
      <sz val="12"/>
      <name val="Arial"/>
      <family val="2"/>
    </font>
    <font>
      <sz val="12"/>
      <color theme="1"/>
      <name val="Arial"/>
      <family val="2"/>
    </font>
    <font>
      <b/>
      <sz val="12"/>
      <color rgb="FFC00000"/>
      <name val="Arial"/>
      <family val="2"/>
    </font>
    <font>
      <b/>
      <sz val="12"/>
      <color theme="4" tint="-0.499984740745262"/>
      <name val="Arial"/>
      <family val="2"/>
    </font>
    <font>
      <sz val="10"/>
      <name val="Arial"/>
      <family val="2"/>
    </font>
    <font>
      <b/>
      <sz val="9"/>
      <color indexed="81"/>
      <name val="Segoe UI"/>
      <family val="2"/>
    </font>
    <font>
      <b/>
      <sz val="10"/>
      <color theme="1"/>
      <name val="Arial"/>
      <family val="2"/>
    </font>
    <font>
      <b/>
      <sz val="11"/>
      <name val="Arial"/>
      <family val="2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i/>
      <sz val="10"/>
      <color theme="1"/>
      <name val="Arial"/>
      <family val="2"/>
    </font>
    <font>
      <vertAlign val="superscript"/>
      <sz val="10"/>
      <color theme="1"/>
      <name val="Arial"/>
      <family val="2"/>
    </font>
    <font>
      <b/>
      <sz val="10"/>
      <name val="Arial"/>
      <family val="2"/>
    </font>
    <font>
      <b/>
      <sz val="10"/>
      <color theme="1"/>
      <name val="Calibri"/>
      <family val="2"/>
      <scheme val="minor"/>
    </font>
    <font>
      <b/>
      <sz val="10"/>
      <color rgb="FFC00000"/>
      <name val="Calibri"/>
      <family val="2"/>
      <scheme val="minor"/>
    </font>
    <font>
      <b/>
      <sz val="10"/>
      <color rgb="FF3A73C6"/>
      <name val="Arial"/>
      <family val="2"/>
    </font>
    <font>
      <sz val="10"/>
      <name val="Calibri"/>
      <family val="2"/>
      <scheme val="minor"/>
    </font>
    <font>
      <sz val="9"/>
      <color indexed="81"/>
      <name val="Segoe UI"/>
      <family val="2"/>
    </font>
    <font>
      <sz val="10"/>
      <color theme="0"/>
      <name val="Calibri"/>
      <family val="2"/>
      <scheme val="minor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i/>
      <sz val="14"/>
      <color theme="1"/>
      <name val="Arial"/>
      <family val="2"/>
    </font>
    <font>
      <sz val="14"/>
      <name val="Arial"/>
      <family val="2"/>
    </font>
    <font>
      <i/>
      <sz val="14"/>
      <name val="Arial"/>
      <family val="2"/>
    </font>
    <font>
      <b/>
      <sz val="14"/>
      <color theme="1"/>
      <name val="Arial"/>
      <family val="2"/>
    </font>
    <font>
      <i/>
      <sz val="10"/>
      <name val="Calibri"/>
      <family val="2"/>
      <scheme val="minor"/>
    </font>
    <font>
      <sz val="10"/>
      <color theme="2"/>
      <name val="Arial"/>
      <family val="2"/>
    </font>
    <font>
      <sz val="10"/>
      <color theme="2"/>
      <name val="Calibri"/>
      <family val="2"/>
      <scheme val="minor"/>
    </font>
    <font>
      <i/>
      <sz val="10"/>
      <color theme="2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4.9989318521683403E-2"/>
        <bgColor auto="1"/>
      </patternFill>
    </fill>
    <fill>
      <gradientFill type="path">
        <stop position="0">
          <color theme="0"/>
        </stop>
        <stop position="1">
          <color theme="0" tint="-0.34900967436750391"/>
        </stop>
      </gradientFill>
    </fill>
    <fill>
      <patternFill patternType="solid">
        <fgColor theme="9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23">
    <border>
      <left/>
      <right/>
      <top/>
      <bottom/>
      <diagonal/>
    </border>
    <border>
      <left style="medium">
        <color theme="2" tint="-0.249977111117893"/>
      </left>
      <right style="medium">
        <color theme="2" tint="-0.249977111117893"/>
      </right>
      <top style="medium">
        <color theme="2" tint="-0.249977111117893"/>
      </top>
      <bottom style="medium">
        <color theme="2" tint="-0.24997711111789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2"/>
      </left>
      <right/>
      <top/>
      <bottom style="medium">
        <color theme="2"/>
      </bottom>
      <diagonal/>
    </border>
    <border>
      <left/>
      <right/>
      <top/>
      <bottom style="medium">
        <color theme="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9" tint="-0.499984740745262"/>
      </left>
      <right style="thin">
        <color theme="9" tint="-0.499984740745262"/>
      </right>
      <top style="thin">
        <color theme="9" tint="-0.499984740745262"/>
      </top>
      <bottom style="thin">
        <color theme="9" tint="-0.499984740745262"/>
      </bottom>
      <diagonal/>
    </border>
    <border>
      <left style="medium">
        <color theme="2" tint="-0.249977111117893"/>
      </left>
      <right/>
      <top style="medium">
        <color theme="2" tint="-0.249977111117893"/>
      </top>
      <bottom style="medium">
        <color theme="2" tint="-0.249977111117893"/>
      </bottom>
      <diagonal/>
    </border>
    <border>
      <left style="thin">
        <color theme="9" tint="-0.499984740745262"/>
      </left>
      <right/>
      <top style="thin">
        <color theme="9" tint="-0.499984740745262"/>
      </top>
      <bottom style="thin">
        <color theme="9" tint="-0.499984740745262"/>
      </bottom>
      <diagonal/>
    </border>
    <border>
      <left style="thin">
        <color theme="9" tint="-0.499984740745262"/>
      </left>
      <right style="thin">
        <color theme="9" tint="-0.499984740745262"/>
      </right>
      <top/>
      <bottom style="thin">
        <color theme="9" tint="-0.499984740745262"/>
      </bottom>
      <diagonal/>
    </border>
    <border>
      <left style="thin">
        <color theme="9" tint="-0.499984740745262"/>
      </left>
      <right/>
      <top/>
      <bottom style="thin">
        <color theme="9" tint="-0.4999847407452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theme="1" tint="0.499984740745262"/>
      </bottom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 diagonalUp="1" diagonalDown="1"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 style="thin">
        <color theme="0" tint="-0.499984740745262"/>
      </diagonal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2" tint="-0.24994659260841701"/>
      </left>
      <right style="thin">
        <color theme="2" tint="-0.24994659260841701"/>
      </right>
      <top style="thin">
        <color theme="2" tint="-0.24994659260841701"/>
      </top>
      <bottom style="thin">
        <color theme="2" tint="-0.24994659260841701"/>
      </bottom>
      <diagonal/>
    </border>
  </borders>
  <cellStyleXfs count="2">
    <xf numFmtId="0" fontId="0" fillId="0" borderId="0"/>
    <xf numFmtId="44" fontId="8" fillId="0" borderId="0" applyFont="0" applyFill="0" applyBorder="0" applyAlignment="0" applyProtection="0"/>
  </cellStyleXfs>
  <cellXfs count="180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11" fillId="0" borderId="0" xfId="0" applyFont="1"/>
    <xf numFmtId="0" fontId="12" fillId="0" borderId="0" xfId="0" applyFont="1"/>
    <xf numFmtId="3" fontId="12" fillId="0" borderId="0" xfId="0" applyNumberFormat="1" applyFont="1"/>
    <xf numFmtId="165" fontId="12" fillId="0" borderId="0" xfId="0" applyNumberFormat="1" applyFont="1"/>
    <xf numFmtId="0" fontId="3" fillId="0" borderId="0" xfId="0" applyFont="1"/>
    <xf numFmtId="0" fontId="10" fillId="0" borderId="0" xfId="0" applyFont="1"/>
    <xf numFmtId="0" fontId="13" fillId="0" borderId="0" xfId="0" applyFont="1"/>
    <xf numFmtId="0" fontId="10" fillId="0" borderId="15" xfId="0" applyFont="1" applyBorder="1"/>
    <xf numFmtId="0" fontId="11" fillId="0" borderId="16" xfId="0" applyFont="1" applyBorder="1"/>
    <xf numFmtId="165" fontId="12" fillId="0" borderId="16" xfId="0" applyNumberFormat="1" applyFont="1" applyBorder="1"/>
    <xf numFmtId="165" fontId="12" fillId="0" borderId="0" xfId="0" applyNumberFormat="1" applyFont="1" applyAlignment="1">
      <alignment horizontal="right" indent="4"/>
    </xf>
    <xf numFmtId="165" fontId="12" fillId="0" borderId="16" xfId="0" applyNumberFormat="1" applyFont="1" applyBorder="1" applyAlignment="1">
      <alignment horizontal="right" indent="4"/>
    </xf>
    <xf numFmtId="166" fontId="10" fillId="0" borderId="15" xfId="0" applyNumberFormat="1" applyFont="1" applyBorder="1" applyAlignment="1">
      <alignment horizontal="right"/>
    </xf>
    <xf numFmtId="0" fontId="1" fillId="0" borderId="17" xfId="0" applyFont="1" applyBorder="1"/>
    <xf numFmtId="2" fontId="4" fillId="2" borderId="17" xfId="0" applyNumberFormat="1" applyFont="1" applyFill="1" applyBorder="1" applyAlignment="1" applyProtection="1">
      <alignment vertical="center"/>
      <protection locked="0"/>
    </xf>
    <xf numFmtId="2" fontId="4" fillId="2" borderId="17" xfId="0" applyNumberFormat="1" applyFont="1" applyFill="1" applyBorder="1" applyAlignment="1" applyProtection="1">
      <alignment horizontal="center" vertical="center"/>
      <protection locked="0"/>
    </xf>
    <xf numFmtId="0" fontId="1" fillId="0" borderId="17" xfId="0" applyFont="1" applyBorder="1" applyAlignment="1">
      <alignment horizontal="center"/>
    </xf>
    <xf numFmtId="0" fontId="1" fillId="0" borderId="17" xfId="0" applyFont="1" applyBorder="1" applyAlignment="1">
      <alignment vertical="center"/>
    </xf>
    <xf numFmtId="1" fontId="4" fillId="8" borderId="17" xfId="0" applyNumberFormat="1" applyFont="1" applyFill="1" applyBorder="1" applyAlignment="1" applyProtection="1">
      <alignment vertical="center"/>
      <protection locked="0"/>
    </xf>
    <xf numFmtId="0" fontId="1" fillId="0" borderId="17" xfId="0" applyFont="1" applyBorder="1" applyAlignment="1">
      <alignment horizontal="center" vertical="center"/>
    </xf>
    <xf numFmtId="2" fontId="4" fillId="8" borderId="17" xfId="0" applyNumberFormat="1" applyFont="1" applyFill="1" applyBorder="1" applyAlignment="1" applyProtection="1">
      <alignment vertical="center"/>
      <protection locked="0"/>
    </xf>
    <xf numFmtId="0" fontId="1" fillId="0" borderId="18" xfId="0" applyFont="1" applyBorder="1" applyAlignment="1">
      <alignment vertical="center"/>
    </xf>
    <xf numFmtId="0" fontId="1" fillId="0" borderId="18" xfId="0" applyFont="1" applyBorder="1"/>
    <xf numFmtId="44" fontId="11" fillId="0" borderId="0" xfId="0" applyNumberFormat="1" applyFont="1"/>
    <xf numFmtId="0" fontId="16" fillId="0" borderId="0" xfId="0" applyFont="1" applyAlignment="1">
      <alignment horizontal="center" vertical="center"/>
    </xf>
    <xf numFmtId="0" fontId="11" fillId="0" borderId="0" xfId="0" applyFont="1" applyAlignment="1">
      <alignment horizontal="left"/>
    </xf>
    <xf numFmtId="0" fontId="1" fillId="0" borderId="22" xfId="0" applyFont="1" applyBorder="1"/>
    <xf numFmtId="0" fontId="1" fillId="0" borderId="22" xfId="0" applyFont="1" applyBorder="1" applyAlignment="1">
      <alignment horizontal="center"/>
    </xf>
    <xf numFmtId="164" fontId="1" fillId="0" borderId="22" xfId="0" applyNumberFormat="1" applyFont="1" applyBorder="1" applyAlignment="1">
      <alignment horizontal="center"/>
    </xf>
    <xf numFmtId="164" fontId="1" fillId="0" borderId="0" xfId="0" applyNumberFormat="1" applyFont="1"/>
    <xf numFmtId="0" fontId="16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19" fillId="0" borderId="0" xfId="0" applyFont="1"/>
    <xf numFmtId="0" fontId="16" fillId="0" borderId="2" xfId="0" applyFont="1" applyBorder="1" applyAlignment="1">
      <alignment vertical="center"/>
    </xf>
    <xf numFmtId="2" fontId="20" fillId="2" borderId="1" xfId="0" applyNumberFormat="1" applyFont="1" applyFill="1" applyBorder="1" applyAlignment="1" applyProtection="1">
      <alignment vertical="center"/>
      <protection locked="0"/>
    </xf>
    <xf numFmtId="0" fontId="18" fillId="0" borderId="2" xfId="0" applyFont="1" applyBorder="1" applyAlignment="1">
      <alignment horizontal="center" vertical="center" wrapText="1"/>
    </xf>
    <xf numFmtId="2" fontId="20" fillId="2" borderId="2" xfId="0" applyNumberFormat="1" applyFont="1" applyFill="1" applyBorder="1" applyAlignment="1" applyProtection="1">
      <alignment horizontal="center" vertical="center"/>
      <protection locked="0"/>
    </xf>
    <xf numFmtId="1" fontId="20" fillId="2" borderId="1" xfId="0" applyNumberFormat="1" applyFont="1" applyFill="1" applyBorder="1" applyAlignment="1" applyProtection="1">
      <alignment vertical="center"/>
      <protection locked="0"/>
    </xf>
    <xf numFmtId="1" fontId="20" fillId="2" borderId="9" xfId="0" applyNumberFormat="1" applyFont="1" applyFill="1" applyBorder="1" applyAlignment="1" applyProtection="1">
      <alignment vertical="center"/>
      <protection locked="0"/>
    </xf>
    <xf numFmtId="0" fontId="19" fillId="0" borderId="2" xfId="0" applyFont="1" applyBorder="1"/>
    <xf numFmtId="1" fontId="19" fillId="0" borderId="2" xfId="0" applyNumberFormat="1" applyFont="1" applyBorder="1"/>
    <xf numFmtId="0" fontId="18" fillId="0" borderId="2" xfId="0" applyFont="1" applyBorder="1" applyAlignment="1">
      <alignment vertical="center"/>
    </xf>
    <xf numFmtId="1" fontId="14" fillId="0" borderId="2" xfId="0" applyNumberFormat="1" applyFont="1" applyFill="1" applyBorder="1" applyAlignment="1">
      <alignment vertical="center"/>
    </xf>
    <xf numFmtId="1" fontId="18" fillId="0" borderId="6" xfId="0" applyNumberFormat="1" applyFont="1" applyBorder="1"/>
    <xf numFmtId="1" fontId="18" fillId="0" borderId="2" xfId="0" applyNumberFormat="1" applyFont="1" applyBorder="1"/>
    <xf numFmtId="164" fontId="18" fillId="0" borderId="2" xfId="0" applyNumberFormat="1" applyFont="1" applyBorder="1" applyAlignment="1">
      <alignment horizontal="right"/>
    </xf>
    <xf numFmtId="164" fontId="18" fillId="0" borderId="6" xfId="0" applyNumberFormat="1" applyFont="1" applyBorder="1" applyAlignment="1">
      <alignment horizontal="right"/>
    </xf>
    <xf numFmtId="1" fontId="14" fillId="0" borderId="2" xfId="0" applyNumberFormat="1" applyFont="1" applyBorder="1" applyAlignment="1">
      <alignment horizontal="right" vertical="center"/>
    </xf>
    <xf numFmtId="1" fontId="18" fillId="0" borderId="2" xfId="0" applyNumberFormat="1" applyFont="1" applyBorder="1" applyAlignment="1">
      <alignment horizontal="right" vertical="center"/>
    </xf>
    <xf numFmtId="1" fontId="18" fillId="0" borderId="6" xfId="0" applyNumberFormat="1" applyFont="1" applyBorder="1" applyAlignment="1">
      <alignment horizontal="right" vertical="center"/>
    </xf>
    <xf numFmtId="164" fontId="14" fillId="0" borderId="2" xfId="0" applyNumberFormat="1" applyFont="1" applyBorder="1" applyAlignment="1">
      <alignment horizontal="right" vertical="center"/>
    </xf>
    <xf numFmtId="164" fontId="18" fillId="0" borderId="2" xfId="0" applyNumberFormat="1" applyFont="1" applyBorder="1" applyAlignment="1">
      <alignment horizontal="right" vertical="center"/>
    </xf>
    <xf numFmtId="164" fontId="18" fillId="0" borderId="6" xfId="0" applyNumberFormat="1" applyFont="1" applyBorder="1" applyAlignment="1">
      <alignment horizontal="right" vertical="center"/>
    </xf>
    <xf numFmtId="165" fontId="14" fillId="0" borderId="2" xfId="1" applyNumberFormat="1" applyFont="1" applyBorder="1" applyAlignment="1">
      <alignment horizontal="right" vertical="center"/>
    </xf>
    <xf numFmtId="165" fontId="18" fillId="0" borderId="2" xfId="1" applyNumberFormat="1" applyFont="1" applyBorder="1" applyAlignment="1">
      <alignment horizontal="right" vertical="center"/>
    </xf>
    <xf numFmtId="165" fontId="18" fillId="0" borderId="6" xfId="1" applyNumberFormat="1" applyFont="1" applyBorder="1" applyAlignment="1">
      <alignment horizontal="right" vertical="center"/>
    </xf>
    <xf numFmtId="165" fontId="16" fillId="7" borderId="2" xfId="0" applyNumberFormat="1" applyFont="1" applyFill="1" applyBorder="1"/>
    <xf numFmtId="165" fontId="18" fillId="0" borderId="2" xfId="0" applyNumberFormat="1" applyFont="1" applyBorder="1"/>
    <xf numFmtId="164" fontId="19" fillId="0" borderId="0" xfId="0" applyNumberFormat="1" applyFont="1" applyAlignment="1">
      <alignment vertical="center"/>
    </xf>
    <xf numFmtId="44" fontId="14" fillId="0" borderId="2" xfId="1" applyNumberFormat="1" applyFont="1" applyBorder="1" applyAlignment="1">
      <alignment horizontal="right" vertical="center"/>
    </xf>
    <xf numFmtId="44" fontId="18" fillId="0" borderId="2" xfId="1" applyNumberFormat="1" applyFont="1" applyBorder="1" applyAlignment="1">
      <alignment horizontal="right" vertical="center"/>
    </xf>
    <xf numFmtId="0" fontId="18" fillId="0" borderId="11" xfId="0" applyFont="1" applyBorder="1" applyAlignment="1">
      <alignment vertical="center"/>
    </xf>
    <xf numFmtId="165" fontId="14" fillId="0" borderId="11" xfId="1" applyNumberFormat="1" applyFont="1" applyBorder="1" applyAlignment="1">
      <alignment horizontal="right" vertical="center"/>
    </xf>
    <xf numFmtId="165" fontId="18" fillId="0" borderId="11" xfId="1" applyNumberFormat="1" applyFont="1" applyBorder="1" applyAlignment="1">
      <alignment horizontal="right" vertical="center"/>
    </xf>
    <xf numFmtId="165" fontId="18" fillId="0" borderId="12" xfId="1" applyNumberFormat="1" applyFont="1" applyBorder="1" applyAlignment="1">
      <alignment horizontal="right" vertical="center"/>
    </xf>
    <xf numFmtId="165" fontId="18" fillId="0" borderId="13" xfId="0" applyNumberFormat="1" applyFont="1" applyBorder="1"/>
    <xf numFmtId="0" fontId="18" fillId="0" borderId="8" xfId="0" applyFont="1" applyBorder="1" applyAlignment="1">
      <alignment vertical="center"/>
    </xf>
    <xf numFmtId="165" fontId="18" fillId="0" borderId="8" xfId="0" applyNumberFormat="1" applyFont="1" applyBorder="1" applyAlignment="1">
      <alignment vertical="center"/>
    </xf>
    <xf numFmtId="165" fontId="14" fillId="0" borderId="8" xfId="1" applyNumberFormat="1" applyFont="1" applyBorder="1" applyAlignment="1">
      <alignment horizontal="right" vertical="center"/>
    </xf>
    <xf numFmtId="165" fontId="18" fillId="0" borderId="10" xfId="1" applyNumberFormat="1" applyFont="1" applyBorder="1" applyAlignment="1">
      <alignment horizontal="right" vertical="center"/>
    </xf>
    <xf numFmtId="165" fontId="18" fillId="0" borderId="2" xfId="0" applyNumberFormat="1" applyFont="1" applyBorder="1" applyAlignment="1">
      <alignment vertical="center"/>
    </xf>
    <xf numFmtId="0" fontId="18" fillId="4" borderId="2" xfId="0" applyFont="1" applyFill="1" applyBorder="1" applyAlignment="1">
      <alignment vertical="center"/>
    </xf>
    <xf numFmtId="165" fontId="22" fillId="4" borderId="2" xfId="1" applyNumberFormat="1" applyFont="1" applyFill="1" applyBorder="1" applyAlignment="1">
      <alignment horizontal="right" vertical="center"/>
    </xf>
    <xf numFmtId="0" fontId="16" fillId="7" borderId="6" xfId="0" applyFont="1" applyFill="1" applyBorder="1" applyAlignment="1">
      <alignment vertical="center"/>
    </xf>
    <xf numFmtId="0" fontId="18" fillId="7" borderId="7" xfId="0" applyFont="1" applyFill="1" applyBorder="1" applyAlignment="1">
      <alignment vertical="center"/>
    </xf>
    <xf numFmtId="165" fontId="23" fillId="7" borderId="2" xfId="0" applyNumberFormat="1" applyFont="1" applyFill="1" applyBorder="1"/>
    <xf numFmtId="165" fontId="16" fillId="7" borderId="3" xfId="0" applyNumberFormat="1" applyFont="1" applyFill="1" applyBorder="1"/>
    <xf numFmtId="0" fontId="18" fillId="5" borderId="2" xfId="0" applyFont="1" applyFill="1" applyBorder="1" applyAlignment="1">
      <alignment vertical="center"/>
    </xf>
    <xf numFmtId="165" fontId="22" fillId="5" borderId="2" xfId="1" applyNumberFormat="1" applyFont="1" applyFill="1" applyBorder="1" applyAlignment="1">
      <alignment horizontal="right" vertical="center"/>
    </xf>
    <xf numFmtId="0" fontId="16" fillId="6" borderId="6" xfId="0" applyFont="1" applyFill="1" applyBorder="1" applyAlignment="1">
      <alignment vertical="center"/>
    </xf>
    <xf numFmtId="0" fontId="18" fillId="6" borderId="7" xfId="0" applyFont="1" applyFill="1" applyBorder="1" applyAlignment="1">
      <alignment vertical="center"/>
    </xf>
    <xf numFmtId="165" fontId="23" fillId="6" borderId="2" xfId="0" applyNumberFormat="1" applyFont="1" applyFill="1" applyBorder="1"/>
    <xf numFmtId="165" fontId="16" fillId="6" borderId="3" xfId="0" applyNumberFormat="1" applyFont="1" applyFill="1" applyBorder="1"/>
    <xf numFmtId="0" fontId="18" fillId="9" borderId="0" xfId="0" applyFont="1" applyFill="1" applyBorder="1" applyAlignment="1">
      <alignment vertical="center"/>
    </xf>
    <xf numFmtId="165" fontId="22" fillId="9" borderId="0" xfId="1" applyNumberFormat="1" applyFont="1" applyFill="1" applyBorder="1" applyAlignment="1">
      <alignment horizontal="right" vertical="center"/>
    </xf>
    <xf numFmtId="0" fontId="16" fillId="6" borderId="0" xfId="0" applyFont="1" applyFill="1" applyBorder="1" applyAlignment="1">
      <alignment vertical="center"/>
    </xf>
    <xf numFmtId="0" fontId="18" fillId="6" borderId="0" xfId="0" applyFont="1" applyFill="1" applyBorder="1" applyAlignment="1">
      <alignment vertical="center"/>
    </xf>
    <xf numFmtId="165" fontId="16" fillId="6" borderId="0" xfId="0" applyNumberFormat="1" applyFont="1" applyFill="1" applyBorder="1"/>
    <xf numFmtId="0" fontId="24" fillId="0" borderId="0" xfId="0" applyFont="1"/>
    <xf numFmtId="0" fontId="25" fillId="0" borderId="0" xfId="0" applyFont="1" applyAlignment="1">
      <alignment horizontal="left" vertical="center"/>
    </xf>
    <xf numFmtId="0" fontId="16" fillId="0" borderId="6" xfId="0" applyFont="1" applyBorder="1" applyAlignment="1">
      <alignment vertical="center"/>
    </xf>
    <xf numFmtId="0" fontId="16" fillId="0" borderId="7" xfId="0" applyFont="1" applyBorder="1" applyAlignment="1">
      <alignment vertical="center"/>
    </xf>
    <xf numFmtId="0" fontId="16" fillId="0" borderId="3" xfId="0" applyFont="1" applyBorder="1" applyAlignment="1">
      <alignment vertical="center"/>
    </xf>
    <xf numFmtId="0" fontId="16" fillId="0" borderId="2" xfId="0" applyFont="1" applyBorder="1" applyAlignment="1">
      <alignment horizontal="center"/>
    </xf>
    <xf numFmtId="0" fontId="18" fillId="0" borderId="6" xfId="0" applyFont="1" applyBorder="1" applyAlignment="1">
      <alignment vertical="center"/>
    </xf>
    <xf numFmtId="0" fontId="18" fillId="0" borderId="3" xfId="0" applyFont="1" applyBorder="1" applyAlignment="1">
      <alignment vertical="center"/>
    </xf>
    <xf numFmtId="2" fontId="18" fillId="0" borderId="2" xfId="0" applyNumberFormat="1" applyFont="1" applyBorder="1" applyAlignment="1">
      <alignment horizontal="right" indent="2"/>
    </xf>
    <xf numFmtId="2" fontId="20" fillId="2" borderId="1" xfId="0" applyNumberFormat="1" applyFont="1" applyFill="1" applyBorder="1" applyAlignment="1" applyProtection="1">
      <alignment horizontal="center" vertical="center"/>
      <protection locked="0"/>
    </xf>
    <xf numFmtId="2" fontId="20" fillId="2" borderId="9" xfId="0" applyNumberFormat="1" applyFont="1" applyFill="1" applyBorder="1" applyAlignment="1" applyProtection="1">
      <alignment horizontal="center" vertical="center"/>
      <protection locked="0"/>
    </xf>
    <xf numFmtId="0" fontId="2" fillId="0" borderId="22" xfId="0" applyFont="1" applyBorder="1"/>
    <xf numFmtId="0" fontId="2" fillId="0" borderId="22" xfId="0" applyFont="1" applyBorder="1" applyAlignment="1">
      <alignment horizontal="center"/>
    </xf>
    <xf numFmtId="2" fontId="1" fillId="0" borderId="22" xfId="0" applyNumberFormat="1" applyFont="1" applyBorder="1" applyAlignment="1">
      <alignment horizontal="center"/>
    </xf>
    <xf numFmtId="0" fontId="2" fillId="0" borderId="17" xfId="0" applyFont="1" applyBorder="1"/>
    <xf numFmtId="0" fontId="1" fillId="10" borderId="0" xfId="0" applyFont="1" applyFill="1"/>
    <xf numFmtId="0" fontId="28" fillId="0" borderId="0" xfId="0" applyFont="1"/>
    <xf numFmtId="0" fontId="19" fillId="10" borderId="0" xfId="0" applyFont="1" applyFill="1" applyAlignment="1">
      <alignment vertical="center"/>
    </xf>
    <xf numFmtId="0" fontId="19" fillId="10" borderId="0" xfId="0" applyFont="1" applyFill="1"/>
    <xf numFmtId="0" fontId="28" fillId="10" borderId="0" xfId="0" applyFont="1" applyFill="1"/>
    <xf numFmtId="0" fontId="26" fillId="10" borderId="0" xfId="0" applyFont="1" applyFill="1"/>
    <xf numFmtId="164" fontId="19" fillId="10" borderId="0" xfId="0" applyNumberFormat="1" applyFont="1" applyFill="1" applyAlignment="1">
      <alignment vertical="center"/>
    </xf>
    <xf numFmtId="2" fontId="19" fillId="10" borderId="0" xfId="0" applyNumberFormat="1" applyFont="1" applyFill="1" applyAlignment="1">
      <alignment vertical="center"/>
    </xf>
    <xf numFmtId="0" fontId="6" fillId="10" borderId="0" xfId="0" applyFont="1" applyFill="1" applyAlignment="1">
      <alignment horizontal="left" vertical="center"/>
    </xf>
    <xf numFmtId="0" fontId="11" fillId="10" borderId="0" xfId="0" applyFont="1" applyFill="1"/>
    <xf numFmtId="44" fontId="11" fillId="10" borderId="0" xfId="0" applyNumberFormat="1" applyFont="1" applyFill="1"/>
    <xf numFmtId="0" fontId="29" fillId="0" borderId="0" xfId="0" applyFont="1"/>
    <xf numFmtId="0" fontId="30" fillId="0" borderId="0" xfId="0" applyFont="1"/>
    <xf numFmtId="0" fontId="30" fillId="10" borderId="0" xfId="0" applyFont="1" applyFill="1"/>
    <xf numFmtId="1" fontId="29" fillId="0" borderId="0" xfId="0" applyNumberFormat="1" applyFont="1"/>
    <xf numFmtId="0" fontId="32" fillId="0" borderId="0" xfId="0" applyFont="1" applyAlignment="1">
      <alignment horizontal="left" vertical="center"/>
    </xf>
    <xf numFmtId="0" fontId="29" fillId="10" borderId="0" xfId="0" applyFont="1" applyFill="1"/>
    <xf numFmtId="0" fontId="34" fillId="10" borderId="0" xfId="0" applyFont="1" applyFill="1" applyBorder="1"/>
    <xf numFmtId="0" fontId="34" fillId="10" borderId="0" xfId="0" applyFont="1" applyFill="1"/>
    <xf numFmtId="0" fontId="6" fillId="9" borderId="0" xfId="0" applyFont="1" applyFill="1" applyAlignment="1">
      <alignment horizontal="left" vertical="center"/>
    </xf>
    <xf numFmtId="0" fontId="30" fillId="9" borderId="0" xfId="0" applyFont="1" applyFill="1"/>
    <xf numFmtId="0" fontId="14" fillId="0" borderId="6" xfId="0" applyFont="1" applyBorder="1" applyAlignment="1">
      <alignment vertical="center"/>
    </xf>
    <xf numFmtId="0" fontId="14" fillId="0" borderId="7" xfId="0" applyFont="1" applyBorder="1" applyAlignment="1">
      <alignment vertical="center"/>
    </xf>
    <xf numFmtId="0" fontId="14" fillId="0" borderId="3" xfId="0" applyFont="1" applyBorder="1" applyAlignment="1">
      <alignment vertical="center"/>
    </xf>
    <xf numFmtId="2" fontId="14" fillId="0" borderId="2" xfId="0" applyNumberFormat="1" applyFont="1" applyBorder="1" applyAlignment="1">
      <alignment horizontal="right" indent="2"/>
    </xf>
    <xf numFmtId="0" fontId="14" fillId="0" borderId="0" xfId="0" applyFont="1" applyAlignment="1">
      <alignment vertical="center"/>
    </xf>
    <xf numFmtId="0" fontId="26" fillId="0" borderId="0" xfId="0" applyFont="1"/>
    <xf numFmtId="0" fontId="26" fillId="0" borderId="0" xfId="0" applyFont="1" applyAlignment="1">
      <alignment vertical="center"/>
    </xf>
    <xf numFmtId="0" fontId="26" fillId="10" borderId="0" xfId="0" applyFont="1" applyFill="1" applyAlignment="1">
      <alignment vertical="center"/>
    </xf>
    <xf numFmtId="0" fontId="14" fillId="10" borderId="0" xfId="0" applyFont="1" applyFill="1" applyAlignment="1">
      <alignment vertical="center"/>
    </xf>
    <xf numFmtId="0" fontId="14" fillId="0" borderId="0" xfId="0" applyFont="1"/>
    <xf numFmtId="0" fontId="14" fillId="0" borderId="0" xfId="0" applyFont="1" applyFill="1" applyBorder="1"/>
    <xf numFmtId="2" fontId="22" fillId="0" borderId="0" xfId="0" applyNumberFormat="1" applyFont="1" applyFill="1" applyBorder="1" applyAlignment="1">
      <alignment horizontal="center"/>
    </xf>
    <xf numFmtId="0" fontId="22" fillId="0" borderId="0" xfId="0" applyFont="1" applyFill="1" applyBorder="1"/>
    <xf numFmtId="0" fontId="22" fillId="0" borderId="0" xfId="0" applyFont="1"/>
    <xf numFmtId="0" fontId="35" fillId="0" borderId="0" xfId="0" applyFont="1" applyAlignment="1">
      <alignment vertical="center"/>
    </xf>
    <xf numFmtId="164" fontId="26" fillId="10" borderId="0" xfId="0" applyNumberFormat="1" applyFont="1" applyFill="1" applyAlignment="1">
      <alignment vertical="center"/>
    </xf>
    <xf numFmtId="165" fontId="14" fillId="10" borderId="0" xfId="0" applyNumberFormat="1" applyFont="1" applyFill="1" applyAlignment="1">
      <alignment vertical="center"/>
    </xf>
    <xf numFmtId="165" fontId="18" fillId="0" borderId="0" xfId="0" applyNumberFormat="1" applyFont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Border="1" applyAlignment="1">
      <alignment horizontal="right" vertical="center"/>
    </xf>
    <xf numFmtId="2" fontId="2" fillId="3" borderId="4" xfId="0" applyNumberFormat="1" applyFont="1" applyFill="1" applyBorder="1" applyAlignment="1" applyProtection="1">
      <alignment horizontal="center" vertical="center"/>
      <protection locked="0"/>
    </xf>
    <xf numFmtId="2" fontId="2" fillId="3" borderId="5" xfId="0" applyNumberFormat="1" applyFont="1" applyFill="1" applyBorder="1" applyAlignment="1" applyProtection="1">
      <alignment horizontal="center" vertical="center"/>
      <protection locked="0"/>
    </xf>
    <xf numFmtId="0" fontId="17" fillId="0" borderId="19" xfId="0" applyFont="1" applyBorder="1" applyAlignment="1">
      <alignment horizontal="center" vertical="center"/>
    </xf>
    <xf numFmtId="0" fontId="17" fillId="0" borderId="20" xfId="0" applyFont="1" applyBorder="1" applyAlignment="1">
      <alignment horizontal="center" vertical="center"/>
    </xf>
    <xf numFmtId="0" fontId="17" fillId="0" borderId="21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16" fillId="0" borderId="6" xfId="0" applyFont="1" applyBorder="1" applyAlignment="1">
      <alignment horizontal="left" vertical="center"/>
    </xf>
    <xf numFmtId="0" fontId="16" fillId="0" borderId="7" xfId="0" applyFont="1" applyBorder="1" applyAlignment="1">
      <alignment horizontal="left" vertical="center"/>
    </xf>
    <xf numFmtId="0" fontId="16" fillId="0" borderId="3" xfId="0" applyFont="1" applyBorder="1" applyAlignment="1">
      <alignment horizontal="left" vertical="center"/>
    </xf>
    <xf numFmtId="44" fontId="14" fillId="0" borderId="14" xfId="1" applyNumberFormat="1" applyFont="1" applyBorder="1" applyAlignment="1">
      <alignment horizontal="center" vertical="center"/>
    </xf>
    <xf numFmtId="44" fontId="14" fillId="0" borderId="13" xfId="1" applyNumberFormat="1" applyFont="1" applyBorder="1" applyAlignment="1">
      <alignment horizontal="center" vertical="center"/>
    </xf>
    <xf numFmtId="165" fontId="18" fillId="0" borderId="14" xfId="0" applyNumberFormat="1" applyFont="1" applyBorder="1" applyAlignment="1">
      <alignment horizontal="center" vertical="center"/>
    </xf>
    <xf numFmtId="165" fontId="18" fillId="0" borderId="13" xfId="0" applyNumberFormat="1" applyFont="1" applyBorder="1" applyAlignment="1">
      <alignment horizontal="center" vertical="center"/>
    </xf>
    <xf numFmtId="0" fontId="36" fillId="10" borderId="0" xfId="0" applyFont="1" applyFill="1" applyAlignment="1">
      <alignment vertical="center"/>
    </xf>
    <xf numFmtId="0" fontId="37" fillId="10" borderId="0" xfId="0" applyFont="1" applyFill="1"/>
    <xf numFmtId="0" fontId="37" fillId="10" borderId="0" xfId="0" applyFont="1" applyFill="1" applyAlignment="1">
      <alignment vertical="center"/>
    </xf>
    <xf numFmtId="164" fontId="36" fillId="10" borderId="0" xfId="0" applyNumberFormat="1" applyFont="1" applyFill="1" applyAlignment="1">
      <alignment vertical="center"/>
    </xf>
    <xf numFmtId="164" fontId="37" fillId="10" borderId="0" xfId="0" applyNumberFormat="1" applyFont="1" applyFill="1" applyAlignment="1">
      <alignment vertical="center"/>
    </xf>
    <xf numFmtId="0" fontId="36" fillId="10" borderId="0" xfId="0" applyFont="1" applyFill="1" applyBorder="1" applyAlignment="1">
      <alignment vertical="center"/>
    </xf>
    <xf numFmtId="0" fontId="37" fillId="10" borderId="0" xfId="0" applyFont="1" applyFill="1" applyBorder="1" applyAlignment="1">
      <alignment vertical="center"/>
    </xf>
    <xf numFmtId="164" fontId="36" fillId="10" borderId="0" xfId="0" applyNumberFormat="1" applyFont="1" applyFill="1" applyBorder="1" applyAlignment="1">
      <alignment horizontal="right" vertical="center"/>
    </xf>
    <xf numFmtId="164" fontId="37" fillId="10" borderId="0" xfId="0" applyNumberFormat="1" applyFont="1" applyFill="1" applyBorder="1" applyAlignment="1">
      <alignment vertical="center"/>
    </xf>
    <xf numFmtId="164" fontId="36" fillId="10" borderId="0" xfId="0" applyNumberFormat="1" applyFont="1" applyFill="1" applyBorder="1" applyAlignment="1">
      <alignment horizontal="right"/>
    </xf>
    <xf numFmtId="0" fontId="38" fillId="10" borderId="0" xfId="0" applyFont="1" applyFill="1" applyAlignment="1">
      <alignment vertical="center"/>
    </xf>
    <xf numFmtId="1" fontId="36" fillId="10" borderId="0" xfId="0" applyNumberFormat="1" applyFont="1" applyFill="1" applyBorder="1" applyAlignment="1">
      <alignment vertical="center"/>
    </xf>
    <xf numFmtId="1" fontId="36" fillId="10" borderId="0" xfId="0" applyNumberFormat="1" applyFont="1" applyFill="1" applyAlignment="1">
      <alignment vertical="center"/>
    </xf>
    <xf numFmtId="165" fontId="36" fillId="10" borderId="0" xfId="0" applyNumberFormat="1" applyFont="1" applyFill="1" applyAlignment="1">
      <alignment vertical="center"/>
    </xf>
  </cellXfs>
  <cellStyles count="2">
    <cellStyle name="Standard" xfId="0" builtinId="0"/>
    <cellStyle name="Währung" xfId="1" builtinId="4"/>
  </cellStyles>
  <dxfs count="0"/>
  <tableStyles count="0" defaultTableStyle="TableStyleMedium2" defaultPivotStyle="PivotStyleLight16"/>
  <colors>
    <mruColors>
      <color rgb="FF3A73C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1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100" b="1"/>
              <a:t>Abtränkkurve und Festfutteraufnahme bei Vollmilchfütterung ab dem 29. Lebenstag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Kalkulation!$G$34</c:f>
              <c:strCache>
                <c:ptCount val="1"/>
                <c:pt idx="0">
                  <c:v>l Vollmilch/TuT</c:v>
                </c:pt>
              </c:strCache>
            </c:strRef>
          </c:tx>
          <c:spPr>
            <a:ln w="88900" cap="rnd">
              <a:solidFill>
                <a:srgbClr val="FFC000"/>
              </a:solidFill>
              <a:round/>
            </a:ln>
            <a:effectLst/>
          </c:spPr>
          <c:marker>
            <c:symbol val="none"/>
          </c:marker>
          <c:cat>
            <c:strRef>
              <c:f>Kalkulation!$H$33:$BK$33</c:f>
              <c:strCache>
                <c:ptCount val="42"/>
                <c:pt idx="0">
                  <c:v>29</c:v>
                </c:pt>
                <c:pt idx="1">
                  <c:v>30</c:v>
                </c:pt>
                <c:pt idx="2">
                  <c:v>31</c:v>
                </c:pt>
                <c:pt idx="3">
                  <c:v>32</c:v>
                </c:pt>
                <c:pt idx="4">
                  <c:v>33</c:v>
                </c:pt>
                <c:pt idx="5">
                  <c:v>34</c:v>
                </c:pt>
                <c:pt idx="6">
                  <c:v>35</c:v>
                </c:pt>
                <c:pt idx="7">
                  <c:v>36</c:v>
                </c:pt>
                <c:pt idx="8">
                  <c:v>37</c:v>
                </c:pt>
                <c:pt idx="9">
                  <c:v>38</c:v>
                </c:pt>
                <c:pt idx="10">
                  <c:v>39</c:v>
                </c:pt>
                <c:pt idx="11">
                  <c:v>40</c:v>
                </c:pt>
                <c:pt idx="12">
                  <c:v>41</c:v>
                </c:pt>
                <c:pt idx="13">
                  <c:v>42</c:v>
                </c:pt>
                <c:pt idx="14">
                  <c:v>43</c:v>
                </c:pt>
                <c:pt idx="15">
                  <c:v>44</c:v>
                </c:pt>
                <c:pt idx="16">
                  <c:v>45</c:v>
                </c:pt>
                <c:pt idx="17">
                  <c:v>46</c:v>
                </c:pt>
                <c:pt idx="18">
                  <c:v>47</c:v>
                </c:pt>
                <c:pt idx="19">
                  <c:v>48</c:v>
                </c:pt>
                <c:pt idx="20">
                  <c:v>49</c:v>
                </c:pt>
                <c:pt idx="21">
                  <c:v>50</c:v>
                </c:pt>
                <c:pt idx="22">
                  <c:v>51</c:v>
                </c:pt>
                <c:pt idx="23">
                  <c:v>52</c:v>
                </c:pt>
                <c:pt idx="24">
                  <c:v>53</c:v>
                </c:pt>
                <c:pt idx="25">
                  <c:v>54</c:v>
                </c:pt>
                <c:pt idx="26">
                  <c:v>55</c:v>
                </c:pt>
                <c:pt idx="27">
                  <c:v>56</c:v>
                </c:pt>
                <c:pt idx="28">
                  <c:v>57</c:v>
                </c:pt>
                <c:pt idx="29">
                  <c:v>58</c:v>
                </c:pt>
                <c:pt idx="30">
                  <c:v>59</c:v>
                </c:pt>
                <c:pt idx="31">
                  <c:v>60</c:v>
                </c:pt>
                <c:pt idx="32">
                  <c:v>61</c:v>
                </c:pt>
                <c:pt idx="33">
                  <c:v>62</c:v>
                </c:pt>
                <c:pt idx="34">
                  <c:v>63</c:v>
                </c:pt>
                <c:pt idx="35">
                  <c:v>64</c:v>
                </c:pt>
                <c:pt idx="36">
                  <c:v>65</c:v>
                </c:pt>
                <c:pt idx="37">
                  <c:v>66</c:v>
                </c:pt>
                <c:pt idx="38">
                  <c:v>67</c:v>
                </c:pt>
                <c:pt idx="39">
                  <c:v>68</c:v>
                </c:pt>
                <c:pt idx="40">
                  <c:v>69</c:v>
                </c:pt>
                <c:pt idx="41">
                  <c:v>70</c:v>
                </c:pt>
              </c:strCache>
            </c:strRef>
          </c:cat>
          <c:val>
            <c:numRef>
              <c:f>Kalkulation!$H$34:$BK$34</c:f>
              <c:numCache>
                <c:formatCode>0.0</c:formatCode>
                <c:ptCount val="5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1.5178830414797062E-18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013-4A7D-9E9D-2B89D4D18A96}"/>
            </c:ext>
          </c:extLst>
        </c:ser>
        <c:ser>
          <c:idx val="1"/>
          <c:order val="1"/>
          <c:tx>
            <c:strRef>
              <c:f>Kalkulation!$G$35</c:f>
              <c:strCache>
                <c:ptCount val="1"/>
                <c:pt idx="0">
                  <c:v>kg KF/TuT</c:v>
                </c:pt>
              </c:strCache>
            </c:strRef>
          </c:tx>
          <c:spPr>
            <a:ln w="88900" cap="rnd">
              <a:solidFill>
                <a:srgbClr val="0070C0"/>
              </a:solidFill>
              <a:round/>
            </a:ln>
            <a:effectLst/>
          </c:spPr>
          <c:marker>
            <c:symbol val="none"/>
          </c:marker>
          <c:cat>
            <c:strRef>
              <c:f>Kalkulation!$H$33:$BK$33</c:f>
              <c:strCache>
                <c:ptCount val="42"/>
                <c:pt idx="0">
                  <c:v>29</c:v>
                </c:pt>
                <c:pt idx="1">
                  <c:v>30</c:v>
                </c:pt>
                <c:pt idx="2">
                  <c:v>31</c:v>
                </c:pt>
                <c:pt idx="3">
                  <c:v>32</c:v>
                </c:pt>
                <c:pt idx="4">
                  <c:v>33</c:v>
                </c:pt>
                <c:pt idx="5">
                  <c:v>34</c:v>
                </c:pt>
                <c:pt idx="6">
                  <c:v>35</c:v>
                </c:pt>
                <c:pt idx="7">
                  <c:v>36</c:v>
                </c:pt>
                <c:pt idx="8">
                  <c:v>37</c:v>
                </c:pt>
                <c:pt idx="9">
                  <c:v>38</c:v>
                </c:pt>
                <c:pt idx="10">
                  <c:v>39</c:v>
                </c:pt>
                <c:pt idx="11">
                  <c:v>40</c:v>
                </c:pt>
                <c:pt idx="12">
                  <c:v>41</c:v>
                </c:pt>
                <c:pt idx="13">
                  <c:v>42</c:v>
                </c:pt>
                <c:pt idx="14">
                  <c:v>43</c:v>
                </c:pt>
                <c:pt idx="15">
                  <c:v>44</c:v>
                </c:pt>
                <c:pt idx="16">
                  <c:v>45</c:v>
                </c:pt>
                <c:pt idx="17">
                  <c:v>46</c:v>
                </c:pt>
                <c:pt idx="18">
                  <c:v>47</c:v>
                </c:pt>
                <c:pt idx="19">
                  <c:v>48</c:v>
                </c:pt>
                <c:pt idx="20">
                  <c:v>49</c:v>
                </c:pt>
                <c:pt idx="21">
                  <c:v>50</c:v>
                </c:pt>
                <c:pt idx="22">
                  <c:v>51</c:v>
                </c:pt>
                <c:pt idx="23">
                  <c:v>52</c:v>
                </c:pt>
                <c:pt idx="24">
                  <c:v>53</c:v>
                </c:pt>
                <c:pt idx="25">
                  <c:v>54</c:v>
                </c:pt>
                <c:pt idx="26">
                  <c:v>55</c:v>
                </c:pt>
                <c:pt idx="27">
                  <c:v>56</c:v>
                </c:pt>
                <c:pt idx="28">
                  <c:v>57</c:v>
                </c:pt>
                <c:pt idx="29">
                  <c:v>58</c:v>
                </c:pt>
                <c:pt idx="30">
                  <c:v>59</c:v>
                </c:pt>
                <c:pt idx="31">
                  <c:v>60</c:v>
                </c:pt>
                <c:pt idx="32">
                  <c:v>61</c:v>
                </c:pt>
                <c:pt idx="33">
                  <c:v>62</c:v>
                </c:pt>
                <c:pt idx="34">
                  <c:v>63</c:v>
                </c:pt>
                <c:pt idx="35">
                  <c:v>64</c:v>
                </c:pt>
                <c:pt idx="36">
                  <c:v>65</c:v>
                </c:pt>
                <c:pt idx="37">
                  <c:v>66</c:v>
                </c:pt>
                <c:pt idx="38">
                  <c:v>67</c:v>
                </c:pt>
                <c:pt idx="39">
                  <c:v>68</c:v>
                </c:pt>
                <c:pt idx="40">
                  <c:v>69</c:v>
                </c:pt>
                <c:pt idx="41">
                  <c:v>70</c:v>
                </c:pt>
              </c:strCache>
            </c:strRef>
          </c:cat>
          <c:val>
            <c:numRef>
              <c:f>Kalkulation!$H$35:$BK$35</c:f>
              <c:numCache>
                <c:formatCode>0.0</c:formatCode>
                <c:ptCount val="56"/>
                <c:pt idx="0">
                  <c:v>0.1</c:v>
                </c:pt>
                <c:pt idx="1">
                  <c:v>0.1</c:v>
                </c:pt>
                <c:pt idx="2">
                  <c:v>0.1</c:v>
                </c:pt>
                <c:pt idx="3">
                  <c:v>0.1</c:v>
                </c:pt>
                <c:pt idx="4">
                  <c:v>0.1</c:v>
                </c:pt>
                <c:pt idx="5">
                  <c:v>0.1</c:v>
                </c:pt>
                <c:pt idx="6">
                  <c:v>0.1</c:v>
                </c:pt>
                <c:pt idx="7">
                  <c:v>0.1</c:v>
                </c:pt>
                <c:pt idx="8">
                  <c:v>0.1</c:v>
                </c:pt>
                <c:pt idx="9">
                  <c:v>0.1</c:v>
                </c:pt>
                <c:pt idx="10">
                  <c:v>0.1</c:v>
                </c:pt>
                <c:pt idx="11">
                  <c:v>0.1</c:v>
                </c:pt>
                <c:pt idx="12">
                  <c:v>0.1</c:v>
                </c:pt>
                <c:pt idx="13">
                  <c:v>0.1</c:v>
                </c:pt>
                <c:pt idx="14">
                  <c:v>0.1</c:v>
                </c:pt>
                <c:pt idx="15">
                  <c:v>0.1</c:v>
                </c:pt>
                <c:pt idx="16">
                  <c:v>0.1</c:v>
                </c:pt>
                <c:pt idx="17">
                  <c:v>0.1</c:v>
                </c:pt>
                <c:pt idx="18">
                  <c:v>0.1</c:v>
                </c:pt>
                <c:pt idx="19">
                  <c:v>0.1</c:v>
                </c:pt>
                <c:pt idx="20">
                  <c:v>0.1</c:v>
                </c:pt>
                <c:pt idx="21">
                  <c:v>0.1</c:v>
                </c:pt>
                <c:pt idx="22">
                  <c:v>0.1</c:v>
                </c:pt>
                <c:pt idx="23">
                  <c:v>0.1</c:v>
                </c:pt>
                <c:pt idx="24">
                  <c:v>0.1</c:v>
                </c:pt>
                <c:pt idx="25">
                  <c:v>0.1</c:v>
                </c:pt>
                <c:pt idx="26">
                  <c:v>0.1</c:v>
                </c:pt>
                <c:pt idx="27">
                  <c:v>0.1</c:v>
                </c:pt>
                <c:pt idx="28">
                  <c:v>0.1</c:v>
                </c:pt>
                <c:pt idx="29">
                  <c:v>0.1</c:v>
                </c:pt>
                <c:pt idx="30">
                  <c:v>0.1</c:v>
                </c:pt>
                <c:pt idx="31">
                  <c:v>0.1</c:v>
                </c:pt>
                <c:pt idx="32">
                  <c:v>0.1</c:v>
                </c:pt>
                <c:pt idx="33">
                  <c:v>0.1</c:v>
                </c:pt>
                <c:pt idx="34">
                  <c:v>0.1</c:v>
                </c:pt>
                <c:pt idx="35">
                  <c:v>0.1</c:v>
                </c:pt>
                <c:pt idx="36">
                  <c:v>0.1</c:v>
                </c:pt>
                <c:pt idx="37">
                  <c:v>0.1</c:v>
                </c:pt>
                <c:pt idx="38">
                  <c:v>0.1</c:v>
                </c:pt>
                <c:pt idx="39">
                  <c:v>0.1</c:v>
                </c:pt>
                <c:pt idx="40">
                  <c:v>0.1</c:v>
                </c:pt>
                <c:pt idx="41">
                  <c:v>0.1</c:v>
                </c:pt>
                <c:pt idx="42">
                  <c:v>0.1</c:v>
                </c:pt>
                <c:pt idx="43">
                  <c:v>0.1</c:v>
                </c:pt>
                <c:pt idx="44">
                  <c:v>0.1</c:v>
                </c:pt>
                <c:pt idx="45">
                  <c:v>0.1</c:v>
                </c:pt>
                <c:pt idx="46">
                  <c:v>0.1</c:v>
                </c:pt>
                <c:pt idx="47">
                  <c:v>0.1</c:v>
                </c:pt>
                <c:pt idx="48">
                  <c:v>0.1</c:v>
                </c:pt>
                <c:pt idx="49">
                  <c:v>0.1</c:v>
                </c:pt>
                <c:pt idx="50">
                  <c:v>0.1</c:v>
                </c:pt>
                <c:pt idx="51">
                  <c:v>0.1</c:v>
                </c:pt>
                <c:pt idx="52">
                  <c:v>0.1</c:v>
                </c:pt>
                <c:pt idx="53">
                  <c:v>0.1</c:v>
                </c:pt>
                <c:pt idx="54">
                  <c:v>0.1</c:v>
                </c:pt>
                <c:pt idx="55">
                  <c:v>0.1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013-4A7D-9E9D-2B89D4D18A96}"/>
            </c:ext>
          </c:extLst>
        </c:ser>
        <c:ser>
          <c:idx val="2"/>
          <c:order val="2"/>
          <c:tx>
            <c:strRef>
              <c:f>Kalkulation!$G$36</c:f>
              <c:strCache>
                <c:ptCount val="1"/>
                <c:pt idx="0">
                  <c:v>kg Silage/TuT</c:v>
                </c:pt>
              </c:strCache>
            </c:strRef>
          </c:tx>
          <c:spPr>
            <a:ln w="88900" cap="rnd">
              <a:solidFill>
                <a:schemeClr val="accent6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Kalkulation!$H$33:$BK$33</c:f>
              <c:strCache>
                <c:ptCount val="42"/>
                <c:pt idx="0">
                  <c:v>29</c:v>
                </c:pt>
                <c:pt idx="1">
                  <c:v>30</c:v>
                </c:pt>
                <c:pt idx="2">
                  <c:v>31</c:v>
                </c:pt>
                <c:pt idx="3">
                  <c:v>32</c:v>
                </c:pt>
                <c:pt idx="4">
                  <c:v>33</c:v>
                </c:pt>
                <c:pt idx="5">
                  <c:v>34</c:v>
                </c:pt>
                <c:pt idx="6">
                  <c:v>35</c:v>
                </c:pt>
                <c:pt idx="7">
                  <c:v>36</c:v>
                </c:pt>
                <c:pt idx="8">
                  <c:v>37</c:v>
                </c:pt>
                <c:pt idx="9">
                  <c:v>38</c:v>
                </c:pt>
                <c:pt idx="10">
                  <c:v>39</c:v>
                </c:pt>
                <c:pt idx="11">
                  <c:v>40</c:v>
                </c:pt>
                <c:pt idx="12">
                  <c:v>41</c:v>
                </c:pt>
                <c:pt idx="13">
                  <c:v>42</c:v>
                </c:pt>
                <c:pt idx="14">
                  <c:v>43</c:v>
                </c:pt>
                <c:pt idx="15">
                  <c:v>44</c:v>
                </c:pt>
                <c:pt idx="16">
                  <c:v>45</c:v>
                </c:pt>
                <c:pt idx="17">
                  <c:v>46</c:v>
                </c:pt>
                <c:pt idx="18">
                  <c:v>47</c:v>
                </c:pt>
                <c:pt idx="19">
                  <c:v>48</c:v>
                </c:pt>
                <c:pt idx="20">
                  <c:v>49</c:v>
                </c:pt>
                <c:pt idx="21">
                  <c:v>50</c:v>
                </c:pt>
                <c:pt idx="22">
                  <c:v>51</c:v>
                </c:pt>
                <c:pt idx="23">
                  <c:v>52</c:v>
                </c:pt>
                <c:pt idx="24">
                  <c:v>53</c:v>
                </c:pt>
                <c:pt idx="25">
                  <c:v>54</c:v>
                </c:pt>
                <c:pt idx="26">
                  <c:v>55</c:v>
                </c:pt>
                <c:pt idx="27">
                  <c:v>56</c:v>
                </c:pt>
                <c:pt idx="28">
                  <c:v>57</c:v>
                </c:pt>
                <c:pt idx="29">
                  <c:v>58</c:v>
                </c:pt>
                <c:pt idx="30">
                  <c:v>59</c:v>
                </c:pt>
                <c:pt idx="31">
                  <c:v>60</c:v>
                </c:pt>
                <c:pt idx="32">
                  <c:v>61</c:v>
                </c:pt>
                <c:pt idx="33">
                  <c:v>62</c:v>
                </c:pt>
                <c:pt idx="34">
                  <c:v>63</c:v>
                </c:pt>
                <c:pt idx="35">
                  <c:v>64</c:v>
                </c:pt>
                <c:pt idx="36">
                  <c:v>65</c:v>
                </c:pt>
                <c:pt idx="37">
                  <c:v>66</c:v>
                </c:pt>
                <c:pt idx="38">
                  <c:v>67</c:v>
                </c:pt>
                <c:pt idx="39">
                  <c:v>68</c:v>
                </c:pt>
                <c:pt idx="40">
                  <c:v>69</c:v>
                </c:pt>
                <c:pt idx="41">
                  <c:v>70</c:v>
                </c:pt>
              </c:strCache>
            </c:strRef>
          </c:cat>
          <c:val>
            <c:numRef>
              <c:f>Kalkulation!$H$36:$BK$36</c:f>
              <c:numCache>
                <c:formatCode>0.0</c:formatCode>
                <c:ptCount val="5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013-4A7D-9E9D-2B89D4D18A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91730415"/>
        <c:axId val="491726671"/>
      </c:lineChart>
      <c:dateAx>
        <c:axId val="49173041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491726671"/>
        <c:crosses val="autoZero"/>
        <c:auto val="0"/>
        <c:lblOffset val="100"/>
        <c:baseTimeUnit val="days"/>
      </c:dateAx>
      <c:valAx>
        <c:axId val="4917266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49173041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1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100" b="1"/>
              <a:t>Abtränkkurve und Festfutteraufnahme bei Milchaustauscherfütterung ab dem 29. Lebenstag</a:t>
            </a:r>
          </a:p>
        </c:rich>
      </c:tx>
      <c:layout>
        <c:manualLayout>
          <c:xMode val="edge"/>
          <c:yMode val="edge"/>
          <c:x val="0.20377183115268485"/>
          <c:y val="1.388888888888888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Kalkulation!$G$40</c:f>
              <c:strCache>
                <c:ptCount val="1"/>
                <c:pt idx="0">
                  <c:v>l MAT/TuT</c:v>
                </c:pt>
              </c:strCache>
            </c:strRef>
          </c:tx>
          <c:spPr>
            <a:ln w="88900" cap="rnd">
              <a:solidFill>
                <a:schemeClr val="accent2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Kalkulation!$H$39:$BK$39</c:f>
              <c:numCache>
                <c:formatCode>General</c:formatCode>
                <c:ptCount val="56"/>
                <c:pt idx="0">
                  <c:v>29</c:v>
                </c:pt>
                <c:pt idx="1">
                  <c:v>30</c:v>
                </c:pt>
                <c:pt idx="2">
                  <c:v>31</c:v>
                </c:pt>
                <c:pt idx="3">
                  <c:v>32</c:v>
                </c:pt>
                <c:pt idx="4">
                  <c:v>33</c:v>
                </c:pt>
                <c:pt idx="5">
                  <c:v>34</c:v>
                </c:pt>
                <c:pt idx="6">
                  <c:v>35</c:v>
                </c:pt>
                <c:pt idx="7">
                  <c:v>36</c:v>
                </c:pt>
                <c:pt idx="8">
                  <c:v>37</c:v>
                </c:pt>
                <c:pt idx="9">
                  <c:v>38</c:v>
                </c:pt>
                <c:pt idx="10">
                  <c:v>39</c:v>
                </c:pt>
                <c:pt idx="11">
                  <c:v>40</c:v>
                </c:pt>
                <c:pt idx="12">
                  <c:v>41</c:v>
                </c:pt>
                <c:pt idx="13">
                  <c:v>42</c:v>
                </c:pt>
                <c:pt idx="14">
                  <c:v>43</c:v>
                </c:pt>
                <c:pt idx="15">
                  <c:v>44</c:v>
                </c:pt>
                <c:pt idx="16">
                  <c:v>45</c:v>
                </c:pt>
                <c:pt idx="17">
                  <c:v>46</c:v>
                </c:pt>
                <c:pt idx="18">
                  <c:v>47</c:v>
                </c:pt>
                <c:pt idx="19">
                  <c:v>48</c:v>
                </c:pt>
                <c:pt idx="20">
                  <c:v>49</c:v>
                </c:pt>
                <c:pt idx="21">
                  <c:v>50</c:v>
                </c:pt>
                <c:pt idx="22">
                  <c:v>51</c:v>
                </c:pt>
                <c:pt idx="23">
                  <c:v>52</c:v>
                </c:pt>
                <c:pt idx="24">
                  <c:v>53</c:v>
                </c:pt>
                <c:pt idx="25">
                  <c:v>54</c:v>
                </c:pt>
                <c:pt idx="26">
                  <c:v>55</c:v>
                </c:pt>
                <c:pt idx="27">
                  <c:v>56</c:v>
                </c:pt>
                <c:pt idx="28">
                  <c:v>57</c:v>
                </c:pt>
                <c:pt idx="29">
                  <c:v>58</c:v>
                </c:pt>
                <c:pt idx="30">
                  <c:v>59</c:v>
                </c:pt>
                <c:pt idx="31">
                  <c:v>60</c:v>
                </c:pt>
                <c:pt idx="32">
                  <c:v>61</c:v>
                </c:pt>
                <c:pt idx="33">
                  <c:v>62</c:v>
                </c:pt>
                <c:pt idx="34">
                  <c:v>63</c:v>
                </c:pt>
                <c:pt idx="35">
                  <c:v>64</c:v>
                </c:pt>
                <c:pt idx="36">
                  <c:v>65</c:v>
                </c:pt>
                <c:pt idx="37">
                  <c:v>66</c:v>
                </c:pt>
                <c:pt idx="38">
                  <c:v>67</c:v>
                </c:pt>
                <c:pt idx="39">
                  <c:v>68</c:v>
                </c:pt>
                <c:pt idx="40">
                  <c:v>69</c:v>
                </c:pt>
                <c:pt idx="41">
                  <c:v>70</c:v>
                </c:pt>
                <c:pt idx="42">
                  <c:v>71</c:v>
                </c:pt>
                <c:pt idx="43">
                  <c:v>72</c:v>
                </c:pt>
                <c:pt idx="44">
                  <c:v>73</c:v>
                </c:pt>
                <c:pt idx="45">
                  <c:v>74</c:v>
                </c:pt>
                <c:pt idx="46">
                  <c:v>75</c:v>
                </c:pt>
                <c:pt idx="47">
                  <c:v>76</c:v>
                </c:pt>
                <c:pt idx="48">
                  <c:v>77</c:v>
                </c:pt>
                <c:pt idx="49">
                  <c:v>78</c:v>
                </c:pt>
                <c:pt idx="50">
                  <c:v>79</c:v>
                </c:pt>
                <c:pt idx="51">
                  <c:v>80</c:v>
                </c:pt>
                <c:pt idx="52">
                  <c:v>81</c:v>
                </c:pt>
                <c:pt idx="53">
                  <c:v>82</c:v>
                </c:pt>
                <c:pt idx="54">
                  <c:v>83</c:v>
                </c:pt>
                <c:pt idx="55">
                  <c:v>84</c:v>
                </c:pt>
              </c:numCache>
            </c:numRef>
          </c:cat>
          <c:val>
            <c:numRef>
              <c:f>Kalkulation!$H$40:$BK$40</c:f>
              <c:numCache>
                <c:formatCode>0.0</c:formatCode>
                <c:ptCount val="5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591-4CA6-9B47-9A7E9A8C65BA}"/>
            </c:ext>
          </c:extLst>
        </c:ser>
        <c:ser>
          <c:idx val="1"/>
          <c:order val="1"/>
          <c:tx>
            <c:strRef>
              <c:f>Kalkulation!$G$41</c:f>
              <c:strCache>
                <c:ptCount val="1"/>
                <c:pt idx="0">
                  <c:v>kg KF/TuT</c:v>
                </c:pt>
              </c:strCache>
            </c:strRef>
          </c:tx>
          <c:spPr>
            <a:ln w="88900" cap="rnd">
              <a:solidFill>
                <a:schemeClr val="accent5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Kalkulation!$H$39:$BK$39</c:f>
              <c:numCache>
                <c:formatCode>General</c:formatCode>
                <c:ptCount val="56"/>
                <c:pt idx="0">
                  <c:v>29</c:v>
                </c:pt>
                <c:pt idx="1">
                  <c:v>30</c:v>
                </c:pt>
                <c:pt idx="2">
                  <c:v>31</c:v>
                </c:pt>
                <c:pt idx="3">
                  <c:v>32</c:v>
                </c:pt>
                <c:pt idx="4">
                  <c:v>33</c:v>
                </c:pt>
                <c:pt idx="5">
                  <c:v>34</c:v>
                </c:pt>
                <c:pt idx="6">
                  <c:v>35</c:v>
                </c:pt>
                <c:pt idx="7">
                  <c:v>36</c:v>
                </c:pt>
                <c:pt idx="8">
                  <c:v>37</c:v>
                </c:pt>
                <c:pt idx="9">
                  <c:v>38</c:v>
                </c:pt>
                <c:pt idx="10">
                  <c:v>39</c:v>
                </c:pt>
                <c:pt idx="11">
                  <c:v>40</c:v>
                </c:pt>
                <c:pt idx="12">
                  <c:v>41</c:v>
                </c:pt>
                <c:pt idx="13">
                  <c:v>42</c:v>
                </c:pt>
                <c:pt idx="14">
                  <c:v>43</c:v>
                </c:pt>
                <c:pt idx="15">
                  <c:v>44</c:v>
                </c:pt>
                <c:pt idx="16">
                  <c:v>45</c:v>
                </c:pt>
                <c:pt idx="17">
                  <c:v>46</c:v>
                </c:pt>
                <c:pt idx="18">
                  <c:v>47</c:v>
                </c:pt>
                <c:pt idx="19">
                  <c:v>48</c:v>
                </c:pt>
                <c:pt idx="20">
                  <c:v>49</c:v>
                </c:pt>
                <c:pt idx="21">
                  <c:v>50</c:v>
                </c:pt>
                <c:pt idx="22">
                  <c:v>51</c:v>
                </c:pt>
                <c:pt idx="23">
                  <c:v>52</c:v>
                </c:pt>
                <c:pt idx="24">
                  <c:v>53</c:v>
                </c:pt>
                <c:pt idx="25">
                  <c:v>54</c:v>
                </c:pt>
                <c:pt idx="26">
                  <c:v>55</c:v>
                </c:pt>
                <c:pt idx="27">
                  <c:v>56</c:v>
                </c:pt>
                <c:pt idx="28">
                  <c:v>57</c:v>
                </c:pt>
                <c:pt idx="29">
                  <c:v>58</c:v>
                </c:pt>
                <c:pt idx="30">
                  <c:v>59</c:v>
                </c:pt>
                <c:pt idx="31">
                  <c:v>60</c:v>
                </c:pt>
                <c:pt idx="32">
                  <c:v>61</c:v>
                </c:pt>
                <c:pt idx="33">
                  <c:v>62</c:v>
                </c:pt>
                <c:pt idx="34">
                  <c:v>63</c:v>
                </c:pt>
                <c:pt idx="35">
                  <c:v>64</c:v>
                </c:pt>
                <c:pt idx="36">
                  <c:v>65</c:v>
                </c:pt>
                <c:pt idx="37">
                  <c:v>66</c:v>
                </c:pt>
                <c:pt idx="38">
                  <c:v>67</c:v>
                </c:pt>
                <c:pt idx="39">
                  <c:v>68</c:v>
                </c:pt>
                <c:pt idx="40">
                  <c:v>69</c:v>
                </c:pt>
                <c:pt idx="41">
                  <c:v>70</c:v>
                </c:pt>
                <c:pt idx="42">
                  <c:v>71</c:v>
                </c:pt>
                <c:pt idx="43">
                  <c:v>72</c:v>
                </c:pt>
                <c:pt idx="44">
                  <c:v>73</c:v>
                </c:pt>
                <c:pt idx="45">
                  <c:v>74</c:v>
                </c:pt>
                <c:pt idx="46">
                  <c:v>75</c:v>
                </c:pt>
                <c:pt idx="47">
                  <c:v>76</c:v>
                </c:pt>
                <c:pt idx="48">
                  <c:v>77</c:v>
                </c:pt>
                <c:pt idx="49">
                  <c:v>78</c:v>
                </c:pt>
                <c:pt idx="50">
                  <c:v>79</c:v>
                </c:pt>
                <c:pt idx="51">
                  <c:v>80</c:v>
                </c:pt>
                <c:pt idx="52">
                  <c:v>81</c:v>
                </c:pt>
                <c:pt idx="53">
                  <c:v>82</c:v>
                </c:pt>
                <c:pt idx="54">
                  <c:v>83</c:v>
                </c:pt>
                <c:pt idx="55">
                  <c:v>84</c:v>
                </c:pt>
              </c:numCache>
            </c:numRef>
          </c:cat>
          <c:val>
            <c:numRef>
              <c:f>Kalkulation!$H$41:$BK$41</c:f>
              <c:numCache>
                <c:formatCode>0.0</c:formatCode>
                <c:ptCount val="56"/>
                <c:pt idx="0">
                  <c:v>0.1</c:v>
                </c:pt>
                <c:pt idx="1">
                  <c:v>0.1</c:v>
                </c:pt>
                <c:pt idx="2">
                  <c:v>0.1</c:v>
                </c:pt>
                <c:pt idx="3">
                  <c:v>0.1</c:v>
                </c:pt>
                <c:pt idx="4">
                  <c:v>0.1</c:v>
                </c:pt>
                <c:pt idx="5">
                  <c:v>0.1</c:v>
                </c:pt>
                <c:pt idx="6">
                  <c:v>0.1</c:v>
                </c:pt>
                <c:pt idx="7">
                  <c:v>0.1</c:v>
                </c:pt>
                <c:pt idx="8">
                  <c:v>0.1</c:v>
                </c:pt>
                <c:pt idx="9">
                  <c:v>0.1</c:v>
                </c:pt>
                <c:pt idx="10">
                  <c:v>0.1</c:v>
                </c:pt>
                <c:pt idx="11">
                  <c:v>0.1</c:v>
                </c:pt>
                <c:pt idx="12">
                  <c:v>0.1</c:v>
                </c:pt>
                <c:pt idx="13">
                  <c:v>0.1</c:v>
                </c:pt>
                <c:pt idx="14">
                  <c:v>0.1</c:v>
                </c:pt>
                <c:pt idx="15">
                  <c:v>0.1</c:v>
                </c:pt>
                <c:pt idx="16">
                  <c:v>0.1</c:v>
                </c:pt>
                <c:pt idx="17">
                  <c:v>0.1</c:v>
                </c:pt>
                <c:pt idx="18">
                  <c:v>0.1</c:v>
                </c:pt>
                <c:pt idx="19">
                  <c:v>0.1</c:v>
                </c:pt>
                <c:pt idx="20">
                  <c:v>0.1</c:v>
                </c:pt>
                <c:pt idx="21">
                  <c:v>0.1</c:v>
                </c:pt>
                <c:pt idx="22">
                  <c:v>0.1</c:v>
                </c:pt>
                <c:pt idx="23">
                  <c:v>0.1</c:v>
                </c:pt>
                <c:pt idx="24">
                  <c:v>0.1</c:v>
                </c:pt>
                <c:pt idx="25">
                  <c:v>0.1</c:v>
                </c:pt>
                <c:pt idx="26">
                  <c:v>0.1</c:v>
                </c:pt>
                <c:pt idx="27">
                  <c:v>0.1</c:v>
                </c:pt>
                <c:pt idx="28">
                  <c:v>0.1</c:v>
                </c:pt>
                <c:pt idx="29">
                  <c:v>0.1</c:v>
                </c:pt>
                <c:pt idx="30">
                  <c:v>0.1</c:v>
                </c:pt>
                <c:pt idx="31">
                  <c:v>0.1</c:v>
                </c:pt>
                <c:pt idx="32">
                  <c:v>0.1</c:v>
                </c:pt>
                <c:pt idx="33">
                  <c:v>0.1</c:v>
                </c:pt>
                <c:pt idx="34">
                  <c:v>0.1</c:v>
                </c:pt>
                <c:pt idx="35">
                  <c:v>0.1</c:v>
                </c:pt>
                <c:pt idx="36">
                  <c:v>0.1</c:v>
                </c:pt>
                <c:pt idx="37">
                  <c:v>0.1</c:v>
                </c:pt>
                <c:pt idx="38">
                  <c:v>0.1</c:v>
                </c:pt>
                <c:pt idx="39">
                  <c:v>0.1</c:v>
                </c:pt>
                <c:pt idx="40">
                  <c:v>0.1</c:v>
                </c:pt>
                <c:pt idx="41">
                  <c:v>0.1</c:v>
                </c:pt>
                <c:pt idx="42">
                  <c:v>0.1</c:v>
                </c:pt>
                <c:pt idx="43">
                  <c:v>0.1</c:v>
                </c:pt>
                <c:pt idx="44">
                  <c:v>0.1</c:v>
                </c:pt>
                <c:pt idx="45">
                  <c:v>0.1</c:v>
                </c:pt>
                <c:pt idx="46">
                  <c:v>0.1</c:v>
                </c:pt>
                <c:pt idx="47">
                  <c:v>0.1</c:v>
                </c:pt>
                <c:pt idx="48">
                  <c:v>0.1</c:v>
                </c:pt>
                <c:pt idx="49">
                  <c:v>0.1</c:v>
                </c:pt>
                <c:pt idx="50">
                  <c:v>0.1</c:v>
                </c:pt>
                <c:pt idx="51">
                  <c:v>0.1</c:v>
                </c:pt>
                <c:pt idx="52">
                  <c:v>0.1</c:v>
                </c:pt>
                <c:pt idx="53">
                  <c:v>0.1</c:v>
                </c:pt>
                <c:pt idx="54">
                  <c:v>0.1</c:v>
                </c:pt>
                <c:pt idx="55">
                  <c:v>0.1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591-4CA6-9B47-9A7E9A8C65BA}"/>
            </c:ext>
          </c:extLst>
        </c:ser>
        <c:ser>
          <c:idx val="2"/>
          <c:order val="2"/>
          <c:tx>
            <c:strRef>
              <c:f>Kalkulation!$G$42</c:f>
              <c:strCache>
                <c:ptCount val="1"/>
                <c:pt idx="0">
                  <c:v>kg Silage/TuT</c:v>
                </c:pt>
              </c:strCache>
            </c:strRef>
          </c:tx>
          <c:spPr>
            <a:ln w="88900" cap="rnd">
              <a:solidFill>
                <a:schemeClr val="accent6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Kalkulation!$H$39:$BK$39</c:f>
              <c:numCache>
                <c:formatCode>General</c:formatCode>
                <c:ptCount val="56"/>
                <c:pt idx="0">
                  <c:v>29</c:v>
                </c:pt>
                <c:pt idx="1">
                  <c:v>30</c:v>
                </c:pt>
                <c:pt idx="2">
                  <c:v>31</c:v>
                </c:pt>
                <c:pt idx="3">
                  <c:v>32</c:v>
                </c:pt>
                <c:pt idx="4">
                  <c:v>33</c:v>
                </c:pt>
                <c:pt idx="5">
                  <c:v>34</c:v>
                </c:pt>
                <c:pt idx="6">
                  <c:v>35</c:v>
                </c:pt>
                <c:pt idx="7">
                  <c:v>36</c:v>
                </c:pt>
                <c:pt idx="8">
                  <c:v>37</c:v>
                </c:pt>
                <c:pt idx="9">
                  <c:v>38</c:v>
                </c:pt>
                <c:pt idx="10">
                  <c:v>39</c:v>
                </c:pt>
                <c:pt idx="11">
                  <c:v>40</c:v>
                </c:pt>
                <c:pt idx="12">
                  <c:v>41</c:v>
                </c:pt>
                <c:pt idx="13">
                  <c:v>42</c:v>
                </c:pt>
                <c:pt idx="14">
                  <c:v>43</c:v>
                </c:pt>
                <c:pt idx="15">
                  <c:v>44</c:v>
                </c:pt>
                <c:pt idx="16">
                  <c:v>45</c:v>
                </c:pt>
                <c:pt idx="17">
                  <c:v>46</c:v>
                </c:pt>
                <c:pt idx="18">
                  <c:v>47</c:v>
                </c:pt>
                <c:pt idx="19">
                  <c:v>48</c:v>
                </c:pt>
                <c:pt idx="20">
                  <c:v>49</c:v>
                </c:pt>
                <c:pt idx="21">
                  <c:v>50</c:v>
                </c:pt>
                <c:pt idx="22">
                  <c:v>51</c:v>
                </c:pt>
                <c:pt idx="23">
                  <c:v>52</c:v>
                </c:pt>
                <c:pt idx="24">
                  <c:v>53</c:v>
                </c:pt>
                <c:pt idx="25">
                  <c:v>54</c:v>
                </c:pt>
                <c:pt idx="26">
                  <c:v>55</c:v>
                </c:pt>
                <c:pt idx="27">
                  <c:v>56</c:v>
                </c:pt>
                <c:pt idx="28">
                  <c:v>57</c:v>
                </c:pt>
                <c:pt idx="29">
                  <c:v>58</c:v>
                </c:pt>
                <c:pt idx="30">
                  <c:v>59</c:v>
                </c:pt>
                <c:pt idx="31">
                  <c:v>60</c:v>
                </c:pt>
                <c:pt idx="32">
                  <c:v>61</c:v>
                </c:pt>
                <c:pt idx="33">
                  <c:v>62</c:v>
                </c:pt>
                <c:pt idx="34">
                  <c:v>63</c:v>
                </c:pt>
                <c:pt idx="35">
                  <c:v>64</c:v>
                </c:pt>
                <c:pt idx="36">
                  <c:v>65</c:v>
                </c:pt>
                <c:pt idx="37">
                  <c:v>66</c:v>
                </c:pt>
                <c:pt idx="38">
                  <c:v>67</c:v>
                </c:pt>
                <c:pt idx="39">
                  <c:v>68</c:v>
                </c:pt>
                <c:pt idx="40">
                  <c:v>69</c:v>
                </c:pt>
                <c:pt idx="41">
                  <c:v>70</c:v>
                </c:pt>
                <c:pt idx="42">
                  <c:v>71</c:v>
                </c:pt>
                <c:pt idx="43">
                  <c:v>72</c:v>
                </c:pt>
                <c:pt idx="44">
                  <c:v>73</c:v>
                </c:pt>
                <c:pt idx="45">
                  <c:v>74</c:v>
                </c:pt>
                <c:pt idx="46">
                  <c:v>75</c:v>
                </c:pt>
                <c:pt idx="47">
                  <c:v>76</c:v>
                </c:pt>
                <c:pt idx="48">
                  <c:v>77</c:v>
                </c:pt>
                <c:pt idx="49">
                  <c:v>78</c:v>
                </c:pt>
                <c:pt idx="50">
                  <c:v>79</c:v>
                </c:pt>
                <c:pt idx="51">
                  <c:v>80</c:v>
                </c:pt>
                <c:pt idx="52">
                  <c:v>81</c:v>
                </c:pt>
                <c:pt idx="53">
                  <c:v>82</c:v>
                </c:pt>
                <c:pt idx="54">
                  <c:v>83</c:v>
                </c:pt>
                <c:pt idx="55">
                  <c:v>84</c:v>
                </c:pt>
              </c:numCache>
            </c:numRef>
          </c:cat>
          <c:val>
            <c:numRef>
              <c:f>Kalkulation!$H$42:$BK$42</c:f>
              <c:numCache>
                <c:formatCode>0.0</c:formatCode>
                <c:ptCount val="5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591-4CA6-9B47-9A7E9A8C65B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93660815"/>
        <c:axId val="393667471"/>
      </c:lineChart>
      <c:catAx>
        <c:axId val="39366081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393667471"/>
        <c:crosses val="autoZero"/>
        <c:auto val="1"/>
        <c:lblAlgn val="ctr"/>
        <c:lblOffset val="100"/>
        <c:noMultiLvlLbl val="0"/>
      </c:catAx>
      <c:valAx>
        <c:axId val="393667471"/>
        <c:scaling>
          <c:orientation val="minMax"/>
          <c:max val="14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393660815"/>
        <c:crosses val="autoZero"/>
        <c:crossBetween val="between"/>
        <c:majorUnit val="2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G"/></Relationships>
</file>

<file path=xl/drawings/_rels/drawing3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5.png"/><Relationship Id="rId1" Type="http://schemas.openxmlformats.org/officeDocument/2006/relationships/image" Target="../media/image4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.xml"/><Relationship Id="rId2" Type="http://schemas.openxmlformats.org/officeDocument/2006/relationships/chart" Target="../charts/chart1.xml"/><Relationship Id="rId1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562154</xdr:colOff>
      <xdr:row>0</xdr:row>
      <xdr:rowOff>9525</xdr:rowOff>
    </xdr:from>
    <xdr:to>
      <xdr:col>13</xdr:col>
      <xdr:colOff>750726</xdr:colOff>
      <xdr:row>3</xdr:row>
      <xdr:rowOff>19050</xdr:rowOff>
    </xdr:to>
    <xdr:pic>
      <xdr:nvPicPr>
        <xdr:cNvPr id="5" name="Grafik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44304" y="9525"/>
          <a:ext cx="950572" cy="876300"/>
        </a:xfrm>
        <a:prstGeom prst="rect">
          <a:avLst/>
        </a:prstGeom>
      </xdr:spPr>
    </xdr:pic>
    <xdr:clientData/>
  </xdr:twoCellAnchor>
  <xdr:twoCellAnchor editAs="oneCell">
    <xdr:from>
      <xdr:col>12</xdr:col>
      <xdr:colOff>676275</xdr:colOff>
      <xdr:row>3</xdr:row>
      <xdr:rowOff>57150</xdr:rowOff>
    </xdr:from>
    <xdr:to>
      <xdr:col>13</xdr:col>
      <xdr:colOff>685800</xdr:colOff>
      <xdr:row>7</xdr:row>
      <xdr:rowOff>133350</xdr:rowOff>
    </xdr:to>
    <xdr:pic>
      <xdr:nvPicPr>
        <xdr:cNvPr id="2" name="Grafik 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258425" y="923925"/>
          <a:ext cx="771525" cy="102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120650</xdr:colOff>
      <xdr:row>6</xdr:row>
      <xdr:rowOff>152400</xdr:rowOff>
    </xdr:from>
    <xdr:to>
      <xdr:col>10</xdr:col>
      <xdr:colOff>463550</xdr:colOff>
      <xdr:row>19</xdr:row>
      <xdr:rowOff>28575</xdr:rowOff>
    </xdr:to>
    <xdr:pic>
      <xdr:nvPicPr>
        <xdr:cNvPr id="2" name="Grafik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78750" y="1228725"/>
          <a:ext cx="3009900" cy="2257425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743031</xdr:colOff>
      <xdr:row>0</xdr:row>
      <xdr:rowOff>47625</xdr:rowOff>
    </xdr:from>
    <xdr:to>
      <xdr:col>6</xdr:col>
      <xdr:colOff>266701</xdr:colOff>
      <xdr:row>2</xdr:row>
      <xdr:rowOff>144770</xdr:rowOff>
    </xdr:to>
    <xdr:pic>
      <xdr:nvPicPr>
        <xdr:cNvPr id="2" name="Grafik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34106" y="47625"/>
          <a:ext cx="742870" cy="668645"/>
        </a:xfrm>
        <a:prstGeom prst="rect">
          <a:avLst/>
        </a:prstGeom>
      </xdr:spPr>
    </xdr:pic>
    <xdr:clientData/>
  </xdr:twoCellAnchor>
  <xdr:twoCellAnchor editAs="oneCell">
    <xdr:from>
      <xdr:col>6</xdr:col>
      <xdr:colOff>457200</xdr:colOff>
      <xdr:row>0</xdr:row>
      <xdr:rowOff>85725</xdr:rowOff>
    </xdr:from>
    <xdr:to>
      <xdr:col>11</xdr:col>
      <xdr:colOff>200025</xdr:colOff>
      <xdr:row>8</xdr:row>
      <xdr:rowOff>67927</xdr:rowOff>
    </xdr:to>
    <xdr:pic>
      <xdr:nvPicPr>
        <xdr:cNvPr id="3" name="Grafik 2"/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2758" b="98566" l="0" r="100000">
                      <a14:foregroundMark x1="662" y1="95808" x2="99628" y2="94705"/>
                      <a14:foregroundMark x1="17129" y1="45339" x2="33802" y2="43298"/>
                      <a14:foregroundMark x1="17708" y1="48593" x2="33223" y2="50634"/>
                      <a14:foregroundMark x1="17129" y1="52013" x2="99793" y2="29950"/>
                      <a14:foregroundMark x1="99421" y1="30281" x2="99545" y2="93712"/>
                      <a14:foregroundMark x1="17501" y1="51627" x2="83" y2="92554"/>
                      <a14:foregroundMark x1="2276" y1="87148" x2="72900" y2="56922"/>
                      <a14:foregroundMark x1="72735" y1="56922" x2="99545" y2="61997"/>
                      <a14:foregroundMark x1="60240" y1="61886" x2="75962" y2="90789"/>
                      <a14:foregroundMark x1="76045" y1="90789" x2="76045" y2="90789"/>
                      <a14:foregroundMark x1="43484" y1="68836" x2="53868" y2="92664"/>
                      <a14:foregroundMark x1="59454" y1="20188" x2="63715" y2="18809"/>
                      <a14:foregroundMark x1="63715" y1="18809" x2="67977" y2="10866"/>
                      <a14:foregroundMark x1="68101" y1="11087" x2="74141" y2="7170"/>
                      <a14:foregroundMark x1="74348" y1="7060" x2="82747" y2="4909"/>
                      <a14:foregroundMark x1="83161" y1="5405" x2="87960" y2="6453"/>
                      <a14:foregroundMark x1="88084" y1="6674" x2="93091" y2="8991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15720" t="2399" b="34596"/>
        <a:stretch/>
      </xdr:blipFill>
      <xdr:spPr>
        <a:xfrm>
          <a:off x="6467475" y="85725"/>
          <a:ext cx="3552825" cy="1991977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190501</xdr:colOff>
      <xdr:row>0</xdr:row>
      <xdr:rowOff>0</xdr:rowOff>
    </xdr:from>
    <xdr:to>
      <xdr:col>5</xdr:col>
      <xdr:colOff>676275</xdr:colOff>
      <xdr:row>1</xdr:row>
      <xdr:rowOff>294363</xdr:rowOff>
    </xdr:to>
    <xdr:pic>
      <xdr:nvPicPr>
        <xdr:cNvPr id="2" name="Grafik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53101" y="0"/>
          <a:ext cx="485774" cy="456288"/>
        </a:xfrm>
        <a:prstGeom prst="rect">
          <a:avLst/>
        </a:prstGeom>
      </xdr:spPr>
    </xdr:pic>
    <xdr:clientData/>
  </xdr:twoCellAnchor>
  <xdr:twoCellAnchor>
    <xdr:from>
      <xdr:col>6</xdr:col>
      <xdr:colOff>130969</xdr:colOff>
      <xdr:row>1</xdr:row>
      <xdr:rowOff>297657</xdr:rowOff>
    </xdr:from>
    <xdr:to>
      <xdr:col>11</xdr:col>
      <xdr:colOff>695325</xdr:colOff>
      <xdr:row>15</xdr:row>
      <xdr:rowOff>16669</xdr:rowOff>
    </xdr:to>
    <xdr:graphicFrame macro="">
      <xdr:nvGraphicFramePr>
        <xdr:cNvPr id="8" name="Diagramm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152400</xdr:colOff>
      <xdr:row>15</xdr:row>
      <xdr:rowOff>66675</xdr:rowOff>
    </xdr:from>
    <xdr:to>
      <xdr:col>11</xdr:col>
      <xdr:colOff>704850</xdr:colOff>
      <xdr:row>30</xdr:row>
      <xdr:rowOff>133350</xdr:rowOff>
    </xdr:to>
    <xdr:graphicFrame macro="">
      <xdr:nvGraphicFramePr>
        <xdr:cNvPr id="6" name="Diagramm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/>
  <dimension ref="A1:Y38"/>
  <sheetViews>
    <sheetView showGridLines="0" workbookViewId="0">
      <selection activeCell="A19" sqref="A19"/>
    </sheetView>
  </sheetViews>
  <sheetFormatPr baseColWidth="10" defaultRowHeight="18.75" x14ac:dyDescent="0.3"/>
  <cols>
    <col min="1" max="1" width="12.85546875" style="121" customWidth="1"/>
    <col min="2" max="2" width="14.28515625" style="121" customWidth="1"/>
    <col min="3" max="3" width="13.7109375" style="121" customWidth="1"/>
    <col min="4" max="10" width="11.42578125" style="121"/>
    <col min="11" max="11" width="11.42578125" style="122"/>
    <col min="12" max="25" width="11.42578125" style="123"/>
    <col min="26" max="16384" width="11.42578125" style="122"/>
  </cols>
  <sheetData>
    <row r="1" spans="1:25" s="4" customFormat="1" ht="30.75" customHeight="1" x14ac:dyDescent="0.25">
      <c r="A1" s="4" t="s">
        <v>74</v>
      </c>
      <c r="E1" s="3"/>
      <c r="F1" s="3"/>
      <c r="G1" s="3"/>
      <c r="H1" s="3"/>
      <c r="I1" s="3"/>
      <c r="J1" s="3"/>
      <c r="L1" s="129"/>
      <c r="M1" s="129"/>
      <c r="N1" s="129"/>
      <c r="O1" s="118"/>
      <c r="P1" s="118"/>
      <c r="Q1" s="118"/>
      <c r="R1" s="118"/>
      <c r="S1" s="118"/>
      <c r="T1" s="118"/>
      <c r="U1" s="118"/>
      <c r="V1" s="118"/>
      <c r="W1" s="118"/>
      <c r="X1" s="118"/>
      <c r="Y1" s="118"/>
    </row>
    <row r="2" spans="1:25" x14ac:dyDescent="0.3">
      <c r="A2" s="121" t="s">
        <v>75</v>
      </c>
      <c r="L2" s="130"/>
      <c r="M2" s="130"/>
      <c r="N2" s="130"/>
    </row>
    <row r="3" spans="1:25" x14ac:dyDescent="0.3">
      <c r="A3" s="121" t="s">
        <v>76</v>
      </c>
      <c r="L3" s="130"/>
      <c r="M3" s="130"/>
      <c r="N3" s="130"/>
    </row>
    <row r="4" spans="1:25" x14ac:dyDescent="0.3">
      <c r="E4" s="124"/>
      <c r="L4" s="130"/>
      <c r="M4" s="130"/>
      <c r="N4" s="130"/>
    </row>
    <row r="5" spans="1:25" x14ac:dyDescent="0.3">
      <c r="A5" s="4" t="s">
        <v>79</v>
      </c>
      <c r="E5" s="124"/>
      <c r="L5" s="130"/>
      <c r="M5" s="130"/>
      <c r="N5" s="130"/>
    </row>
    <row r="6" spans="1:25" x14ac:dyDescent="0.3">
      <c r="A6" s="121" t="s">
        <v>77</v>
      </c>
      <c r="E6" s="124"/>
      <c r="L6" s="130"/>
      <c r="M6" s="130"/>
      <c r="N6" s="130"/>
    </row>
    <row r="7" spans="1:25" x14ac:dyDescent="0.3">
      <c r="A7" s="121" t="s">
        <v>78</v>
      </c>
      <c r="B7" s="121" t="s">
        <v>80</v>
      </c>
      <c r="E7" s="124"/>
      <c r="L7" s="130"/>
      <c r="M7" s="130"/>
      <c r="N7" s="130"/>
    </row>
    <row r="8" spans="1:25" x14ac:dyDescent="0.3">
      <c r="B8" s="121" t="s">
        <v>81</v>
      </c>
      <c r="E8" s="124"/>
      <c r="L8" s="130"/>
      <c r="M8" s="130"/>
      <c r="N8" s="130"/>
    </row>
    <row r="9" spans="1:25" x14ac:dyDescent="0.3">
      <c r="B9" s="121" t="s">
        <v>82</v>
      </c>
      <c r="L9" s="130"/>
      <c r="M9" s="130"/>
      <c r="N9" s="130"/>
    </row>
    <row r="10" spans="1:25" x14ac:dyDescent="0.3">
      <c r="B10" s="121" t="s">
        <v>83</v>
      </c>
      <c r="L10" s="130"/>
      <c r="M10" s="130"/>
      <c r="N10" s="130"/>
    </row>
    <row r="11" spans="1:25" x14ac:dyDescent="0.3">
      <c r="B11" s="121" t="s">
        <v>85</v>
      </c>
      <c r="L11" s="130"/>
      <c r="M11" s="130"/>
      <c r="N11" s="130"/>
    </row>
    <row r="12" spans="1:25" x14ac:dyDescent="0.3">
      <c r="B12" s="121" t="s">
        <v>84</v>
      </c>
      <c r="L12" s="130"/>
      <c r="M12" s="130"/>
      <c r="N12" s="130"/>
    </row>
    <row r="13" spans="1:25" x14ac:dyDescent="0.3">
      <c r="B13" s="121" t="s">
        <v>131</v>
      </c>
      <c r="L13" s="130"/>
      <c r="M13" s="130"/>
      <c r="N13" s="130"/>
    </row>
    <row r="14" spans="1:25" x14ac:dyDescent="0.3">
      <c r="A14" s="121" t="s">
        <v>132</v>
      </c>
      <c r="H14" s="122"/>
      <c r="I14" s="122"/>
      <c r="J14" s="122"/>
      <c r="L14" s="130"/>
      <c r="M14" s="130"/>
      <c r="N14" s="130"/>
    </row>
    <row r="15" spans="1:25" x14ac:dyDescent="0.3">
      <c r="A15" s="125" t="s">
        <v>133</v>
      </c>
      <c r="H15" s="122"/>
      <c r="I15" s="122"/>
      <c r="J15" s="122"/>
      <c r="L15" s="130"/>
      <c r="M15" s="130"/>
      <c r="N15" s="130"/>
    </row>
    <row r="16" spans="1:25" x14ac:dyDescent="0.3">
      <c r="L16" s="130"/>
      <c r="M16" s="130"/>
      <c r="N16" s="130"/>
    </row>
    <row r="17" spans="1:10" hidden="1" x14ac:dyDescent="0.3">
      <c r="A17" s="121" t="s">
        <v>95</v>
      </c>
      <c r="C17" s="121" t="s">
        <v>96</v>
      </c>
      <c r="H17" s="122"/>
      <c r="I17" s="122"/>
      <c r="J17" s="122"/>
    </row>
    <row r="18" spans="1:10" s="123" customFormat="1" x14ac:dyDescent="0.3">
      <c r="A18" s="126"/>
      <c r="B18" s="126"/>
      <c r="C18" s="126"/>
      <c r="D18" s="126"/>
      <c r="E18" s="126"/>
      <c r="F18" s="126"/>
      <c r="G18" s="126"/>
    </row>
    <row r="19" spans="1:10" s="123" customFormat="1" x14ac:dyDescent="0.3">
      <c r="A19" s="126"/>
      <c r="B19" s="126"/>
      <c r="C19" s="126"/>
      <c r="D19" s="126"/>
      <c r="E19" s="126"/>
      <c r="F19" s="126"/>
      <c r="G19" s="126"/>
    </row>
    <row r="20" spans="1:10" s="123" customFormat="1" x14ac:dyDescent="0.3">
      <c r="A20" s="126"/>
      <c r="B20" s="126"/>
      <c r="C20" s="126"/>
      <c r="D20" s="126"/>
      <c r="E20" s="126"/>
      <c r="F20" s="126"/>
      <c r="G20" s="126"/>
    </row>
    <row r="21" spans="1:10" s="123" customFormat="1" x14ac:dyDescent="0.3">
      <c r="A21" s="126"/>
      <c r="B21" s="126"/>
      <c r="C21" s="126"/>
      <c r="D21" s="126"/>
      <c r="E21" s="126"/>
      <c r="F21" s="126"/>
      <c r="G21" s="126"/>
    </row>
    <row r="22" spans="1:10" s="123" customFormat="1" x14ac:dyDescent="0.3">
      <c r="A22" s="126"/>
      <c r="B22" s="127"/>
      <c r="C22" s="128"/>
      <c r="D22" s="126"/>
      <c r="E22" s="126"/>
      <c r="F22" s="126"/>
      <c r="G22" s="126"/>
      <c r="H22" s="126"/>
      <c r="I22" s="126"/>
      <c r="J22" s="126"/>
    </row>
    <row r="23" spans="1:10" s="123" customFormat="1" x14ac:dyDescent="0.3">
      <c r="D23" s="126"/>
      <c r="E23" s="126"/>
      <c r="F23" s="126"/>
      <c r="H23" s="126"/>
      <c r="I23" s="126"/>
      <c r="J23" s="126"/>
    </row>
    <row r="24" spans="1:10" s="123" customFormat="1" x14ac:dyDescent="0.3">
      <c r="D24" s="126"/>
      <c r="E24" s="126"/>
      <c r="F24" s="126"/>
      <c r="H24" s="126"/>
      <c r="I24" s="126"/>
      <c r="J24" s="126"/>
    </row>
    <row r="25" spans="1:10" s="123" customFormat="1" x14ac:dyDescent="0.3">
      <c r="D25" s="126"/>
      <c r="E25" s="126"/>
      <c r="F25" s="126"/>
      <c r="H25" s="126"/>
      <c r="I25" s="126"/>
      <c r="J25" s="126"/>
    </row>
    <row r="26" spans="1:10" s="123" customFormat="1" x14ac:dyDescent="0.3">
      <c r="D26" s="126"/>
      <c r="E26" s="126"/>
      <c r="F26" s="126"/>
      <c r="H26" s="126"/>
      <c r="I26" s="126"/>
      <c r="J26" s="126"/>
    </row>
    <row r="27" spans="1:10" s="123" customFormat="1" x14ac:dyDescent="0.3">
      <c r="D27" s="126"/>
      <c r="E27" s="126"/>
      <c r="F27" s="126"/>
      <c r="H27" s="126"/>
      <c r="I27" s="126"/>
      <c r="J27" s="126"/>
    </row>
    <row r="28" spans="1:10" s="123" customFormat="1" x14ac:dyDescent="0.3">
      <c r="D28" s="126"/>
      <c r="E28" s="126"/>
      <c r="F28" s="126"/>
      <c r="H28" s="126"/>
      <c r="I28" s="126"/>
      <c r="J28" s="126"/>
    </row>
    <row r="29" spans="1:10" s="123" customFormat="1" x14ac:dyDescent="0.3">
      <c r="D29" s="126"/>
      <c r="E29" s="126"/>
      <c r="F29" s="126"/>
      <c r="H29" s="126"/>
      <c r="I29" s="126"/>
      <c r="J29" s="126"/>
    </row>
    <row r="30" spans="1:10" s="123" customFormat="1" x14ac:dyDescent="0.3">
      <c r="D30" s="126"/>
      <c r="E30" s="126"/>
      <c r="F30" s="126"/>
      <c r="H30" s="126"/>
      <c r="I30" s="126"/>
      <c r="J30" s="126"/>
    </row>
    <row r="31" spans="1:10" s="123" customFormat="1" x14ac:dyDescent="0.3">
      <c r="D31" s="126"/>
      <c r="E31" s="126"/>
      <c r="F31" s="126"/>
      <c r="H31" s="126"/>
      <c r="I31" s="126"/>
      <c r="J31" s="126"/>
    </row>
    <row r="32" spans="1:10" s="123" customFormat="1" x14ac:dyDescent="0.3">
      <c r="D32" s="126"/>
      <c r="E32" s="126"/>
      <c r="F32" s="126"/>
      <c r="H32" s="126"/>
      <c r="I32" s="126"/>
      <c r="J32" s="126"/>
    </row>
    <row r="33" spans="1:10" s="123" customFormat="1" x14ac:dyDescent="0.3">
      <c r="D33" s="126"/>
      <c r="E33" s="126"/>
      <c r="F33" s="126"/>
      <c r="H33" s="126"/>
      <c r="I33" s="126"/>
      <c r="J33" s="126"/>
    </row>
    <row r="34" spans="1:10" s="123" customFormat="1" x14ac:dyDescent="0.3">
      <c r="D34" s="126"/>
      <c r="E34" s="126"/>
      <c r="F34" s="126"/>
      <c r="H34" s="126"/>
      <c r="I34" s="126"/>
      <c r="J34" s="126"/>
    </row>
    <row r="35" spans="1:10" s="123" customFormat="1" x14ac:dyDescent="0.3">
      <c r="D35" s="126"/>
      <c r="E35" s="126"/>
      <c r="F35" s="126"/>
      <c r="H35" s="126"/>
      <c r="I35" s="126"/>
      <c r="J35" s="126"/>
    </row>
    <row r="36" spans="1:10" s="123" customFormat="1" x14ac:dyDescent="0.3">
      <c r="D36" s="126"/>
      <c r="E36" s="126"/>
      <c r="F36" s="126"/>
      <c r="H36" s="126"/>
      <c r="I36" s="126"/>
      <c r="J36" s="126"/>
    </row>
    <row r="37" spans="1:10" s="123" customFormat="1" x14ac:dyDescent="0.3">
      <c r="D37" s="126"/>
      <c r="E37" s="126"/>
      <c r="F37" s="126"/>
      <c r="H37" s="126"/>
      <c r="I37" s="126"/>
      <c r="J37" s="126"/>
    </row>
    <row r="38" spans="1:10" s="123" customFormat="1" x14ac:dyDescent="0.3">
      <c r="A38" s="126"/>
      <c r="B38" s="126"/>
      <c r="C38" s="126"/>
      <c r="D38" s="126"/>
      <c r="E38" s="126"/>
      <c r="F38" s="126"/>
      <c r="H38" s="126"/>
      <c r="I38" s="126"/>
      <c r="J38" s="126"/>
    </row>
  </sheetData>
  <customSheetViews>
    <customSheetView guid="{2AC8219B-E957-4330-A425-8282987B9259}" showGridLines="0">
      <selection activeCell="B12" sqref="B12"/>
      <pageMargins left="0.7" right="0.7" top="0.78740157499999996" bottom="0.78740157499999996" header="0.3" footer="0.3"/>
      <pageSetup paperSize="9" orientation="portrait" r:id="rId1"/>
    </customSheetView>
  </customSheetViews>
  <pageMargins left="0.7" right="0.7" top="0.78740157499999996" bottom="0.78740157499999996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Y136"/>
  <sheetViews>
    <sheetView showGridLines="0" workbookViewId="0">
      <selection activeCell="E18" sqref="E18"/>
    </sheetView>
  </sheetViews>
  <sheetFormatPr baseColWidth="10" defaultColWidth="41.85546875" defaultRowHeight="14.25" x14ac:dyDescent="0.2"/>
  <cols>
    <col min="1" max="1" width="59.85546875" style="1" customWidth="1"/>
    <col min="2" max="2" width="10.7109375" style="1" customWidth="1"/>
    <col min="3" max="3" width="9.7109375" style="1" customWidth="1"/>
    <col min="4" max="4" width="10.5703125" style="1" customWidth="1"/>
    <col min="5" max="5" width="10" style="1" customWidth="1"/>
    <col min="6" max="6" width="14" style="1" customWidth="1"/>
    <col min="7" max="7" width="3.28515625" style="1" customWidth="1"/>
    <col min="8" max="8" width="13" style="1" customWidth="1"/>
    <col min="9" max="9" width="12.85546875" style="1" customWidth="1"/>
    <col min="10" max="10" width="10.85546875" style="1" customWidth="1"/>
    <col min="11" max="11" width="8.5703125" style="1" customWidth="1"/>
    <col min="12" max="25" width="41.85546875" style="110"/>
    <col min="26" max="16384" width="41.85546875" style="1"/>
  </cols>
  <sheetData>
    <row r="1" spans="1:11" ht="15.75" x14ac:dyDescent="0.25">
      <c r="A1" s="10" t="s">
        <v>58</v>
      </c>
    </row>
    <row r="2" spans="1:11" ht="9" customHeight="1" x14ac:dyDescent="0.2"/>
    <row r="3" spans="1:11" ht="15" x14ac:dyDescent="0.25">
      <c r="A3" s="19"/>
      <c r="B3" s="21" t="s">
        <v>34</v>
      </c>
      <c r="C3" s="20" t="s">
        <v>36</v>
      </c>
      <c r="D3" s="20" t="s">
        <v>37</v>
      </c>
      <c r="E3" s="21" t="s">
        <v>40</v>
      </c>
      <c r="F3" s="22" t="s">
        <v>70</v>
      </c>
      <c r="H3" s="106" t="s">
        <v>116</v>
      </c>
      <c r="I3" s="106" t="s">
        <v>118</v>
      </c>
      <c r="J3" s="106" t="s">
        <v>119</v>
      </c>
      <c r="K3" s="107" t="s">
        <v>1</v>
      </c>
    </row>
    <row r="4" spans="1:11" x14ac:dyDescent="0.2">
      <c r="A4" s="23" t="s">
        <v>26</v>
      </c>
      <c r="B4" s="24"/>
      <c r="C4" s="24"/>
      <c r="D4" s="24"/>
      <c r="E4" s="24"/>
      <c r="F4" s="25" t="s">
        <v>0</v>
      </c>
      <c r="H4" s="32" t="s">
        <v>117</v>
      </c>
      <c r="I4" s="33">
        <v>350</v>
      </c>
      <c r="J4" s="34">
        <f>6.3/0.62</f>
        <v>10.161290322580644</v>
      </c>
      <c r="K4" s="108">
        <v>7.88</v>
      </c>
    </row>
    <row r="5" spans="1:11" ht="16.5" x14ac:dyDescent="0.2">
      <c r="A5" s="23" t="s">
        <v>97</v>
      </c>
      <c r="B5" s="153"/>
      <c r="C5" s="154"/>
      <c r="D5" s="154"/>
      <c r="E5" s="155"/>
      <c r="F5" s="25" t="s">
        <v>134</v>
      </c>
      <c r="H5" s="32" t="s">
        <v>120</v>
      </c>
      <c r="I5" s="33">
        <v>330</v>
      </c>
      <c r="J5" s="34">
        <f>6.7/0.62</f>
        <v>10.806451612903226</v>
      </c>
      <c r="K5" s="108">
        <v>4.9800000000000004</v>
      </c>
    </row>
    <row r="6" spans="1:11" x14ac:dyDescent="0.2">
      <c r="A6" s="23" t="s">
        <v>98</v>
      </c>
      <c r="B6" s="156"/>
      <c r="C6" s="157"/>
      <c r="D6" s="157"/>
      <c r="E6" s="158"/>
      <c r="F6" s="25" t="s">
        <v>99</v>
      </c>
      <c r="H6" s="32" t="s">
        <v>121</v>
      </c>
      <c r="I6" s="33">
        <f>AVERAGE(I4:I5)</f>
        <v>340</v>
      </c>
      <c r="J6" s="34">
        <f>AVERAGE(J4:J5)</f>
        <v>10.483870967741936</v>
      </c>
      <c r="K6" s="108">
        <v>5.4</v>
      </c>
    </row>
    <row r="7" spans="1:11" x14ac:dyDescent="0.2">
      <c r="A7" s="23" t="s">
        <v>100</v>
      </c>
      <c r="B7" s="156"/>
      <c r="C7" s="157"/>
      <c r="D7" s="157"/>
      <c r="E7" s="158"/>
      <c r="F7" s="25" t="s">
        <v>99</v>
      </c>
      <c r="J7" s="35"/>
    </row>
    <row r="8" spans="1:11" x14ac:dyDescent="0.2">
      <c r="A8" s="23" t="s">
        <v>14</v>
      </c>
      <c r="B8" s="24"/>
      <c r="C8" s="27"/>
      <c r="D8" s="27"/>
      <c r="E8" s="28"/>
      <c r="F8" s="25" t="s">
        <v>18</v>
      </c>
    </row>
    <row r="9" spans="1:11" ht="15" x14ac:dyDescent="0.25">
      <c r="A9" s="19" t="s">
        <v>92</v>
      </c>
      <c r="B9" s="109"/>
      <c r="C9" s="109"/>
      <c r="D9" s="109"/>
      <c r="E9" s="28"/>
      <c r="F9" s="19"/>
    </row>
    <row r="10" spans="1:11" x14ac:dyDescent="0.2">
      <c r="A10" s="23" t="s">
        <v>21</v>
      </c>
      <c r="B10" s="26"/>
      <c r="C10" s="27"/>
      <c r="D10" s="27"/>
      <c r="E10" s="28"/>
      <c r="F10" s="25" t="s">
        <v>1</v>
      </c>
    </row>
    <row r="11" spans="1:11" x14ac:dyDescent="0.2">
      <c r="A11" s="23" t="s">
        <v>10</v>
      </c>
      <c r="B11" s="24"/>
      <c r="C11" s="27"/>
      <c r="D11" s="27"/>
      <c r="E11" s="28"/>
      <c r="F11" s="25" t="s">
        <v>2</v>
      </c>
    </row>
    <row r="12" spans="1:11" x14ac:dyDescent="0.2">
      <c r="A12" s="23" t="s">
        <v>53</v>
      </c>
      <c r="B12" s="24"/>
      <c r="C12" s="27"/>
      <c r="D12" s="27"/>
      <c r="E12" s="28"/>
      <c r="F12" s="25" t="s">
        <v>54</v>
      </c>
    </row>
    <row r="13" spans="1:11" x14ac:dyDescent="0.2">
      <c r="A13" s="23" t="s">
        <v>22</v>
      </c>
      <c r="B13" s="26"/>
      <c r="C13" s="27"/>
      <c r="D13" s="27"/>
      <c r="E13" s="28"/>
      <c r="F13" s="25" t="s">
        <v>5</v>
      </c>
    </row>
    <row r="14" spans="1:11" x14ac:dyDescent="0.2">
      <c r="A14" s="23" t="s">
        <v>27</v>
      </c>
      <c r="B14" s="26"/>
      <c r="C14" s="27"/>
      <c r="D14" s="27"/>
      <c r="E14" s="28"/>
      <c r="F14" s="25" t="s">
        <v>1</v>
      </c>
    </row>
    <row r="15" spans="1:11" x14ac:dyDescent="0.2">
      <c r="A15" s="23" t="s">
        <v>23</v>
      </c>
      <c r="B15" s="26"/>
      <c r="C15" s="27"/>
      <c r="D15" s="27"/>
      <c r="E15" s="28"/>
      <c r="F15" s="25" t="s">
        <v>3</v>
      </c>
    </row>
    <row r="16" spans="1:11" x14ac:dyDescent="0.2">
      <c r="A16" s="23" t="s">
        <v>43</v>
      </c>
      <c r="B16" s="27"/>
      <c r="C16" s="27"/>
      <c r="D16" s="28"/>
      <c r="E16" s="24">
        <v>56</v>
      </c>
      <c r="F16" s="25" t="s">
        <v>50</v>
      </c>
    </row>
    <row r="17" spans="1:6" x14ac:dyDescent="0.2">
      <c r="A17" s="23" t="s">
        <v>44</v>
      </c>
      <c r="B17" s="27"/>
      <c r="C17" s="27"/>
      <c r="D17" s="28"/>
      <c r="E17" s="24">
        <v>70</v>
      </c>
      <c r="F17" s="25" t="s">
        <v>50</v>
      </c>
    </row>
    <row r="19" spans="1:6" ht="15.75" thickBot="1" x14ac:dyDescent="0.25">
      <c r="A19" s="149" t="s">
        <v>4</v>
      </c>
      <c r="B19" s="150"/>
      <c r="C19" s="151" t="s">
        <v>6</v>
      </c>
      <c r="D19" s="152"/>
      <c r="E19" s="152"/>
    </row>
    <row r="20" spans="1:6" x14ac:dyDescent="0.2">
      <c r="A20" s="2"/>
      <c r="B20" s="2"/>
      <c r="C20" s="5" t="s">
        <v>71</v>
      </c>
      <c r="D20" s="2"/>
      <c r="E20" s="2"/>
    </row>
    <row r="21" spans="1:6" x14ac:dyDescent="0.2">
      <c r="A21" s="5"/>
      <c r="B21" s="2"/>
      <c r="C21" s="5" t="s">
        <v>72</v>
      </c>
      <c r="D21" s="2"/>
    </row>
    <row r="22" spans="1:6" s="110" customFormat="1" x14ac:dyDescent="0.2"/>
    <row r="23" spans="1:6" s="110" customFormat="1" x14ac:dyDescent="0.2"/>
    <row r="24" spans="1:6" s="110" customFormat="1" x14ac:dyDescent="0.2"/>
    <row r="25" spans="1:6" s="110" customFormat="1" x14ac:dyDescent="0.2"/>
    <row r="26" spans="1:6" s="110" customFormat="1" x14ac:dyDescent="0.2"/>
    <row r="27" spans="1:6" s="110" customFormat="1" x14ac:dyDescent="0.2"/>
    <row r="28" spans="1:6" s="110" customFormat="1" x14ac:dyDescent="0.2"/>
    <row r="29" spans="1:6" s="110" customFormat="1" x14ac:dyDescent="0.2"/>
    <row r="30" spans="1:6" s="110" customFormat="1" x14ac:dyDescent="0.2"/>
    <row r="31" spans="1:6" s="110" customFormat="1" x14ac:dyDescent="0.2"/>
    <row r="32" spans="1:6" s="110" customFormat="1" x14ac:dyDescent="0.2"/>
    <row r="33" s="110" customFormat="1" x14ac:dyDescent="0.2"/>
    <row r="34" s="110" customFormat="1" x14ac:dyDescent="0.2"/>
    <row r="35" s="110" customFormat="1" x14ac:dyDescent="0.2"/>
    <row r="36" s="110" customFormat="1" x14ac:dyDescent="0.2"/>
    <row r="37" s="110" customFormat="1" x14ac:dyDescent="0.2"/>
    <row r="38" s="110" customFormat="1" x14ac:dyDescent="0.2"/>
    <row r="39" s="110" customFormat="1" x14ac:dyDescent="0.2"/>
    <row r="40" s="110" customFormat="1" x14ac:dyDescent="0.2"/>
    <row r="41" s="110" customFormat="1" x14ac:dyDescent="0.2"/>
    <row r="42" s="110" customFormat="1" x14ac:dyDescent="0.2"/>
    <row r="43" s="110" customFormat="1" x14ac:dyDescent="0.2"/>
    <row r="44" s="110" customFormat="1" x14ac:dyDescent="0.2"/>
    <row r="45" s="110" customFormat="1" x14ac:dyDescent="0.2"/>
    <row r="46" s="110" customFormat="1" x14ac:dyDescent="0.2"/>
    <row r="47" s="110" customFormat="1" x14ac:dyDescent="0.2"/>
    <row r="48" s="110" customFormat="1" x14ac:dyDescent="0.2"/>
    <row r="49" s="110" customFormat="1" x14ac:dyDescent="0.2"/>
    <row r="50" s="110" customFormat="1" x14ac:dyDescent="0.2"/>
    <row r="51" s="110" customFormat="1" x14ac:dyDescent="0.2"/>
    <row r="52" s="110" customFormat="1" x14ac:dyDescent="0.2"/>
    <row r="53" s="110" customFormat="1" x14ac:dyDescent="0.2"/>
    <row r="54" s="110" customFormat="1" x14ac:dyDescent="0.2"/>
    <row r="55" s="110" customFormat="1" x14ac:dyDescent="0.2"/>
    <row r="56" s="110" customFormat="1" x14ac:dyDescent="0.2"/>
    <row r="57" s="110" customFormat="1" x14ac:dyDescent="0.2"/>
    <row r="58" s="110" customFormat="1" x14ac:dyDescent="0.2"/>
    <row r="59" s="110" customFormat="1" x14ac:dyDescent="0.2"/>
    <row r="60" s="110" customFormat="1" x14ac:dyDescent="0.2"/>
    <row r="61" s="110" customFormat="1" x14ac:dyDescent="0.2"/>
    <row r="62" s="110" customFormat="1" x14ac:dyDescent="0.2"/>
    <row r="63" s="110" customFormat="1" x14ac:dyDescent="0.2"/>
    <row r="64" s="110" customFormat="1" x14ac:dyDescent="0.2"/>
    <row r="65" s="110" customFormat="1" x14ac:dyDescent="0.2"/>
    <row r="66" s="110" customFormat="1" x14ac:dyDescent="0.2"/>
    <row r="67" s="110" customFormat="1" x14ac:dyDescent="0.2"/>
    <row r="68" s="110" customFormat="1" x14ac:dyDescent="0.2"/>
    <row r="69" s="110" customFormat="1" x14ac:dyDescent="0.2"/>
    <row r="70" s="110" customFormat="1" x14ac:dyDescent="0.2"/>
    <row r="71" s="110" customFormat="1" x14ac:dyDescent="0.2"/>
    <row r="72" s="110" customFormat="1" x14ac:dyDescent="0.2"/>
    <row r="73" s="110" customFormat="1" x14ac:dyDescent="0.2"/>
    <row r="74" s="110" customFormat="1" x14ac:dyDescent="0.2"/>
    <row r="75" s="110" customFormat="1" x14ac:dyDescent="0.2"/>
    <row r="76" s="110" customFormat="1" x14ac:dyDescent="0.2"/>
    <row r="77" s="110" customFormat="1" x14ac:dyDescent="0.2"/>
    <row r="78" s="110" customFormat="1" x14ac:dyDescent="0.2"/>
    <row r="79" s="110" customFormat="1" x14ac:dyDescent="0.2"/>
    <row r="80" s="110" customFormat="1" x14ac:dyDescent="0.2"/>
    <row r="81" s="110" customFormat="1" x14ac:dyDescent="0.2"/>
    <row r="82" s="110" customFormat="1" x14ac:dyDescent="0.2"/>
    <row r="83" s="110" customFormat="1" x14ac:dyDescent="0.2"/>
    <row r="84" s="110" customFormat="1" x14ac:dyDescent="0.2"/>
    <row r="85" s="110" customFormat="1" x14ac:dyDescent="0.2"/>
    <row r="86" s="110" customFormat="1" x14ac:dyDescent="0.2"/>
    <row r="87" s="110" customFormat="1" x14ac:dyDescent="0.2"/>
    <row r="88" s="110" customFormat="1" x14ac:dyDescent="0.2"/>
    <row r="89" s="110" customFormat="1" x14ac:dyDescent="0.2"/>
    <row r="90" s="110" customFormat="1" x14ac:dyDescent="0.2"/>
    <row r="91" s="110" customFormat="1" x14ac:dyDescent="0.2"/>
    <row r="92" s="110" customFormat="1" x14ac:dyDescent="0.2"/>
    <row r="93" s="110" customFormat="1" x14ac:dyDescent="0.2"/>
    <row r="94" s="110" customFormat="1" x14ac:dyDescent="0.2"/>
    <row r="95" s="110" customFormat="1" x14ac:dyDescent="0.2"/>
    <row r="96" s="110" customFormat="1" x14ac:dyDescent="0.2"/>
    <row r="97" s="110" customFormat="1" x14ac:dyDescent="0.2"/>
    <row r="98" s="110" customFormat="1" x14ac:dyDescent="0.2"/>
    <row r="99" s="110" customFormat="1" x14ac:dyDescent="0.2"/>
    <row r="100" s="110" customFormat="1" x14ac:dyDescent="0.2"/>
    <row r="101" s="110" customFormat="1" x14ac:dyDescent="0.2"/>
    <row r="102" s="110" customFormat="1" x14ac:dyDescent="0.2"/>
    <row r="103" s="110" customFormat="1" x14ac:dyDescent="0.2"/>
    <row r="104" s="110" customFormat="1" x14ac:dyDescent="0.2"/>
    <row r="105" s="110" customFormat="1" x14ac:dyDescent="0.2"/>
    <row r="106" s="110" customFormat="1" x14ac:dyDescent="0.2"/>
    <row r="107" s="110" customFormat="1" x14ac:dyDescent="0.2"/>
    <row r="108" s="110" customFormat="1" x14ac:dyDescent="0.2"/>
    <row r="109" s="110" customFormat="1" x14ac:dyDescent="0.2"/>
    <row r="110" s="110" customFormat="1" x14ac:dyDescent="0.2"/>
    <row r="111" s="110" customFormat="1" x14ac:dyDescent="0.2"/>
    <row r="112" s="110" customFormat="1" x14ac:dyDescent="0.2"/>
    <row r="113" s="110" customFormat="1" x14ac:dyDescent="0.2"/>
    <row r="114" s="110" customFormat="1" x14ac:dyDescent="0.2"/>
    <row r="115" s="110" customFormat="1" x14ac:dyDescent="0.2"/>
    <row r="116" s="110" customFormat="1" x14ac:dyDescent="0.2"/>
    <row r="117" s="110" customFormat="1" x14ac:dyDescent="0.2"/>
    <row r="118" s="110" customFormat="1" x14ac:dyDescent="0.2"/>
    <row r="119" s="110" customFormat="1" x14ac:dyDescent="0.2"/>
    <row r="120" s="110" customFormat="1" x14ac:dyDescent="0.2"/>
    <row r="121" s="110" customFormat="1" x14ac:dyDescent="0.2"/>
    <row r="122" s="110" customFormat="1" x14ac:dyDescent="0.2"/>
    <row r="123" s="110" customFormat="1" x14ac:dyDescent="0.2"/>
    <row r="124" s="110" customFormat="1" x14ac:dyDescent="0.2"/>
    <row r="125" s="110" customFormat="1" x14ac:dyDescent="0.2"/>
    <row r="126" s="110" customFormat="1" x14ac:dyDescent="0.2"/>
    <row r="127" s="110" customFormat="1" x14ac:dyDescent="0.2"/>
    <row r="128" s="110" customFormat="1" x14ac:dyDescent="0.2"/>
    <row r="129" s="110" customFormat="1" x14ac:dyDescent="0.2"/>
    <row r="130" s="110" customFormat="1" x14ac:dyDescent="0.2"/>
    <row r="131" s="110" customFormat="1" x14ac:dyDescent="0.2"/>
    <row r="132" s="110" customFormat="1" x14ac:dyDescent="0.2"/>
    <row r="133" s="110" customFormat="1" x14ac:dyDescent="0.2"/>
    <row r="134" s="110" customFormat="1" x14ac:dyDescent="0.2"/>
    <row r="135" s="110" customFormat="1" x14ac:dyDescent="0.2"/>
    <row r="136" s="110" customFormat="1" x14ac:dyDescent="0.2"/>
  </sheetData>
  <customSheetViews>
    <customSheetView guid="{2AC8219B-E957-4330-A425-8282987B9259}" showGridLines="0">
      <selection activeCell="E18" sqref="E18"/>
      <pageMargins left="0.7" right="0.7" top="0.78740157499999996" bottom="0.78740157499999996" header="0.3" footer="0.3"/>
    </customSheetView>
  </customSheetViews>
  <mergeCells count="5">
    <mergeCell ref="A19:B19"/>
    <mergeCell ref="C19:E19"/>
    <mergeCell ref="B5:E5"/>
    <mergeCell ref="B7:E7"/>
    <mergeCell ref="B6:E6"/>
  </mergeCells>
  <pageMargins left="0.7" right="0.7" top="0.78740157499999996" bottom="0.78740157499999996" header="0.3" footer="0.3"/>
  <pageSetup paperSize="9" orientation="portrait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Kalkulation!$A$27:$A$30</xm:f>
          </x14:formula1>
          <xm:sqref>C19:E19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AC70"/>
  <sheetViews>
    <sheetView showGridLines="0" workbookViewId="0">
      <selection activeCell="D19" sqref="D19"/>
    </sheetView>
  </sheetViews>
  <sheetFormatPr baseColWidth="10" defaultRowHeight="15" x14ac:dyDescent="0.2"/>
  <cols>
    <col min="1" max="1" width="15.28515625" style="6" customWidth="1"/>
    <col min="2" max="2" width="16.7109375" style="6" customWidth="1"/>
    <col min="3" max="3" width="21.5703125" style="6" customWidth="1"/>
    <col min="4" max="4" width="13.28515625" style="6" customWidth="1"/>
    <col min="5" max="5" width="5" style="6" customWidth="1"/>
    <col min="6" max="6" width="18.28515625" style="6" customWidth="1"/>
    <col min="7" max="12" width="11.42578125" style="6"/>
    <col min="13" max="29" width="11.42578125" style="119"/>
    <col min="30" max="16384" width="11.42578125" style="6"/>
  </cols>
  <sheetData>
    <row r="1" spans="1:6" ht="22.5" customHeight="1" x14ac:dyDescent="0.25">
      <c r="A1" s="12" t="s">
        <v>59</v>
      </c>
    </row>
    <row r="2" spans="1:6" ht="22.5" customHeight="1" x14ac:dyDescent="0.2">
      <c r="A2" s="6" t="s">
        <v>60</v>
      </c>
    </row>
    <row r="3" spans="1:6" ht="22.5" customHeight="1" x14ac:dyDescent="0.25">
      <c r="A3" s="6" t="s">
        <v>61</v>
      </c>
      <c r="D3" s="7" t="str">
        <f>Kalkulation!C23</f>
        <v>Milchaustauscher einsetzen</v>
      </c>
    </row>
    <row r="4" spans="1:6" ht="22.5" customHeight="1" x14ac:dyDescent="0.2">
      <c r="A4" s="6" t="s">
        <v>62</v>
      </c>
    </row>
    <row r="5" spans="1:6" ht="22.5" customHeight="1" x14ac:dyDescent="0.25">
      <c r="A5" s="6" t="s">
        <v>63</v>
      </c>
      <c r="B5" s="8">
        <f>Kalkulation!E22*Kalkulation!B64+Kalkulation!B63*Kalkulation!F22</f>
        <v>0</v>
      </c>
      <c r="C5" s="6" t="s">
        <v>108</v>
      </c>
      <c r="E5" s="31">
        <f>Betriebsdaten!B5</f>
        <v>0</v>
      </c>
      <c r="F5" s="6" t="s">
        <v>107</v>
      </c>
    </row>
    <row r="7" spans="1:6" ht="15.75" x14ac:dyDescent="0.25">
      <c r="A7" s="12" t="s">
        <v>64</v>
      </c>
    </row>
    <row r="8" spans="1:6" x14ac:dyDescent="0.2">
      <c r="A8" s="6" t="s">
        <v>65</v>
      </c>
    </row>
    <row r="9" spans="1:6" ht="16.5" thickBot="1" x14ac:dyDescent="0.3">
      <c r="A9" s="13"/>
      <c r="B9" s="18" t="s">
        <v>66</v>
      </c>
      <c r="C9" s="13" t="s">
        <v>67</v>
      </c>
      <c r="D9" s="11"/>
    </row>
    <row r="10" spans="1:6" ht="15.75" x14ac:dyDescent="0.25">
      <c r="A10" s="6" t="s">
        <v>68</v>
      </c>
      <c r="B10" s="16">
        <f>SUM(Kalkulation!B10:C10,Kalkulation!B12:C18)</f>
        <v>69</v>
      </c>
      <c r="C10" s="9">
        <f>SUM(Kalkulation!B11:C18)</f>
        <v>69</v>
      </c>
    </row>
    <row r="11" spans="1:6" ht="15.75" x14ac:dyDescent="0.25">
      <c r="A11" s="14" t="s">
        <v>69</v>
      </c>
      <c r="B11" s="17">
        <f>Kalkulation!B20</f>
        <v>103</v>
      </c>
      <c r="C11" s="15">
        <f>Kalkulation!B21</f>
        <v>103</v>
      </c>
    </row>
    <row r="12" spans="1:6" x14ac:dyDescent="0.2">
      <c r="B12" s="29"/>
    </row>
    <row r="13" spans="1:6" s="119" customFormat="1" x14ac:dyDescent="0.2"/>
    <row r="14" spans="1:6" s="119" customFormat="1" x14ac:dyDescent="0.2">
      <c r="B14" s="120"/>
    </row>
    <row r="15" spans="1:6" s="119" customFormat="1" x14ac:dyDescent="0.2"/>
    <row r="16" spans="1:6" s="119" customFormat="1" x14ac:dyDescent="0.2"/>
    <row r="17" s="119" customFormat="1" x14ac:dyDescent="0.2"/>
    <row r="18" s="119" customFormat="1" x14ac:dyDescent="0.2"/>
    <row r="19" s="119" customFormat="1" x14ac:dyDescent="0.2"/>
    <row r="20" s="119" customFormat="1" x14ac:dyDescent="0.2"/>
    <row r="21" s="119" customFormat="1" x14ac:dyDescent="0.2"/>
    <row r="22" s="119" customFormat="1" x14ac:dyDescent="0.2"/>
    <row r="23" s="119" customFormat="1" x14ac:dyDescent="0.2"/>
    <row r="24" s="119" customFormat="1" x14ac:dyDescent="0.2"/>
    <row r="25" s="119" customFormat="1" x14ac:dyDescent="0.2"/>
    <row r="26" s="119" customFormat="1" x14ac:dyDescent="0.2"/>
    <row r="27" s="119" customFormat="1" x14ac:dyDescent="0.2"/>
    <row r="28" s="119" customFormat="1" x14ac:dyDescent="0.2"/>
    <row r="29" s="119" customFormat="1" x14ac:dyDescent="0.2"/>
    <row r="30" s="119" customFormat="1" x14ac:dyDescent="0.2"/>
    <row r="31" s="119" customFormat="1" x14ac:dyDescent="0.2"/>
    <row r="32" s="119" customFormat="1" x14ac:dyDescent="0.2"/>
    <row r="33" s="119" customFormat="1" x14ac:dyDescent="0.2"/>
    <row r="34" s="119" customFormat="1" x14ac:dyDescent="0.2"/>
    <row r="35" s="119" customFormat="1" x14ac:dyDescent="0.2"/>
    <row r="36" s="119" customFormat="1" x14ac:dyDescent="0.2"/>
    <row r="37" s="119" customFormat="1" x14ac:dyDescent="0.2"/>
    <row r="38" s="119" customFormat="1" x14ac:dyDescent="0.2"/>
    <row r="39" s="119" customFormat="1" x14ac:dyDescent="0.2"/>
    <row r="40" s="119" customFormat="1" x14ac:dyDescent="0.2"/>
    <row r="41" s="119" customFormat="1" x14ac:dyDescent="0.2"/>
    <row r="42" s="119" customFormat="1" x14ac:dyDescent="0.2"/>
    <row r="43" s="119" customFormat="1" x14ac:dyDescent="0.2"/>
    <row r="44" s="119" customFormat="1" x14ac:dyDescent="0.2"/>
    <row r="45" s="119" customFormat="1" x14ac:dyDescent="0.2"/>
    <row r="46" s="119" customFormat="1" x14ac:dyDescent="0.2"/>
    <row r="47" s="119" customFormat="1" x14ac:dyDescent="0.2"/>
    <row r="48" s="119" customFormat="1" x14ac:dyDescent="0.2"/>
    <row r="49" s="119" customFormat="1" x14ac:dyDescent="0.2"/>
    <row r="50" s="119" customFormat="1" x14ac:dyDescent="0.2"/>
    <row r="51" s="119" customFormat="1" x14ac:dyDescent="0.2"/>
    <row r="52" s="119" customFormat="1" x14ac:dyDescent="0.2"/>
    <row r="53" s="119" customFormat="1" x14ac:dyDescent="0.2"/>
    <row r="54" s="119" customFormat="1" x14ac:dyDescent="0.2"/>
    <row r="55" s="119" customFormat="1" x14ac:dyDescent="0.2"/>
    <row r="56" s="119" customFormat="1" x14ac:dyDescent="0.2"/>
    <row r="57" s="119" customFormat="1" x14ac:dyDescent="0.2"/>
    <row r="58" s="119" customFormat="1" x14ac:dyDescent="0.2"/>
    <row r="59" s="119" customFormat="1" x14ac:dyDescent="0.2"/>
    <row r="60" s="119" customFormat="1" x14ac:dyDescent="0.2"/>
    <row r="61" s="119" customFormat="1" x14ac:dyDescent="0.2"/>
    <row r="62" s="119" customFormat="1" x14ac:dyDescent="0.2"/>
    <row r="63" s="119" customFormat="1" x14ac:dyDescent="0.2"/>
    <row r="64" s="119" customFormat="1" x14ac:dyDescent="0.2"/>
    <row r="65" s="119" customFormat="1" x14ac:dyDescent="0.2"/>
    <row r="66" s="119" customFormat="1" x14ac:dyDescent="0.2"/>
    <row r="67" s="119" customFormat="1" x14ac:dyDescent="0.2"/>
    <row r="68" s="119" customFormat="1" x14ac:dyDescent="0.2"/>
    <row r="69" s="119" customFormat="1" x14ac:dyDescent="0.2"/>
    <row r="70" s="119" customFormat="1" x14ac:dyDescent="0.2"/>
  </sheetData>
  <customSheetViews>
    <customSheetView guid="{2AC8219B-E957-4330-A425-8282987B9259}" showGridLines="0">
      <selection activeCell="C13" sqref="B13:C14"/>
      <pageMargins left="0.7" right="0.7" top="0.78740157499999996" bottom="0.78740157499999996" header="0.3" footer="0.3"/>
    </customSheetView>
  </customSheetViews>
  <pageMargins left="0.7" right="0.7" top="0.78740157499999996" bottom="0.78740157499999996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F111"/>
  <sheetViews>
    <sheetView showGridLines="0" tabSelected="1" zoomScaleNormal="100" workbookViewId="0">
      <pane xSplit="1" topLeftCell="B1" activePane="topRight" state="frozen"/>
      <selection activeCell="A39" sqref="A39"/>
      <selection pane="topRight" activeCell="F30" sqref="F30"/>
    </sheetView>
  </sheetViews>
  <sheetFormatPr baseColWidth="10" defaultRowHeight="12.75" x14ac:dyDescent="0.2"/>
  <cols>
    <col min="1" max="1" width="52.140625" style="39" customWidth="1"/>
    <col min="2" max="2" width="10.28515625" style="39" customWidth="1"/>
    <col min="3" max="3" width="11.85546875" style="39" customWidth="1"/>
    <col min="4" max="4" width="13.42578125" style="39" customWidth="1"/>
    <col min="5" max="5" width="11.42578125" style="39" customWidth="1"/>
    <col min="6" max="6" width="10.7109375" style="39" customWidth="1"/>
    <col min="7" max="7" width="16.85546875" style="39" customWidth="1"/>
    <col min="8" max="12" width="11.42578125" style="39" customWidth="1"/>
    <col min="13" max="36" width="11.42578125" style="113" customWidth="1"/>
    <col min="37" max="48" width="11.42578125" style="113"/>
    <col min="49" max="16384" width="11.42578125" style="39"/>
  </cols>
  <sheetData>
    <row r="1" spans="1:67" x14ac:dyDescent="0.2">
      <c r="A1" s="36" t="s">
        <v>88</v>
      </c>
      <c r="B1" s="37"/>
      <c r="C1" s="37"/>
      <c r="D1" s="37"/>
      <c r="E1" s="37"/>
      <c r="F1" s="37"/>
      <c r="G1" s="37"/>
      <c r="H1" s="37"/>
      <c r="I1" s="38"/>
      <c r="J1" s="38"/>
      <c r="K1" s="38"/>
      <c r="L1" s="38"/>
      <c r="M1" s="112"/>
      <c r="N1" s="112"/>
      <c r="O1" s="112"/>
      <c r="P1" s="112"/>
      <c r="Q1" s="112"/>
      <c r="R1" s="112"/>
      <c r="S1" s="112"/>
      <c r="T1" s="112"/>
      <c r="U1" s="112"/>
      <c r="V1" s="112"/>
      <c r="W1" s="112"/>
      <c r="X1" s="112"/>
      <c r="Y1" s="112"/>
      <c r="Z1" s="112"/>
      <c r="AA1" s="112"/>
      <c r="AB1" s="112"/>
      <c r="AC1" s="112"/>
      <c r="AD1" s="112"/>
      <c r="AE1" s="112"/>
      <c r="AF1" s="112"/>
      <c r="AG1" s="112"/>
      <c r="AH1" s="112"/>
      <c r="AI1" s="112"/>
      <c r="AJ1" s="112"/>
      <c r="AK1" s="112"/>
      <c r="AL1" s="112"/>
      <c r="AM1" s="112"/>
      <c r="AN1" s="112"/>
      <c r="AO1" s="112"/>
      <c r="AP1" s="112"/>
      <c r="AQ1" s="112"/>
      <c r="AR1" s="112"/>
      <c r="AS1" s="112"/>
      <c r="AT1" s="112"/>
      <c r="AU1" s="112"/>
      <c r="AV1" s="112"/>
      <c r="AW1" s="38"/>
      <c r="AX1" s="38"/>
      <c r="AY1" s="38"/>
      <c r="AZ1" s="38"/>
      <c r="BA1" s="38"/>
      <c r="BB1" s="38"/>
      <c r="BC1" s="38"/>
      <c r="BD1" s="38"/>
      <c r="BE1" s="38"/>
      <c r="BF1" s="38"/>
      <c r="BG1" s="38"/>
      <c r="BH1" s="38"/>
      <c r="BI1" s="38"/>
      <c r="BJ1" s="38"/>
      <c r="BK1" s="38"/>
      <c r="BL1" s="38"/>
      <c r="BM1" s="38"/>
      <c r="BN1" s="38"/>
      <c r="BO1" s="38"/>
    </row>
    <row r="2" spans="1:67" ht="24" customHeight="1" thickBot="1" x14ac:dyDescent="0.25">
      <c r="A2" s="37"/>
      <c r="B2" s="37"/>
      <c r="C2" s="37"/>
      <c r="D2" s="37"/>
      <c r="E2" s="37"/>
      <c r="F2" s="37"/>
      <c r="G2" s="37"/>
      <c r="H2" s="37"/>
      <c r="I2" s="38"/>
      <c r="J2" s="38"/>
      <c r="K2" s="38"/>
      <c r="L2" s="38"/>
      <c r="M2" s="112"/>
      <c r="N2" s="112"/>
      <c r="O2" s="112"/>
      <c r="P2" s="112"/>
      <c r="Q2" s="112"/>
      <c r="R2" s="112"/>
      <c r="S2" s="112"/>
      <c r="T2" s="112"/>
      <c r="U2" s="112"/>
      <c r="V2" s="112"/>
      <c r="W2" s="112"/>
      <c r="X2" s="112"/>
      <c r="Y2" s="112"/>
      <c r="Z2" s="112"/>
      <c r="AA2" s="112"/>
      <c r="AB2" s="112"/>
      <c r="AC2" s="112"/>
      <c r="AD2" s="112"/>
      <c r="AE2" s="112"/>
      <c r="AF2" s="112"/>
      <c r="AG2" s="112"/>
      <c r="AH2" s="112"/>
      <c r="AI2" s="112"/>
      <c r="AJ2" s="112"/>
      <c r="AK2" s="112"/>
      <c r="AL2" s="112"/>
      <c r="AM2" s="112"/>
      <c r="AN2" s="112"/>
      <c r="AO2" s="112"/>
      <c r="AP2" s="112"/>
      <c r="AQ2" s="112"/>
      <c r="AR2" s="112"/>
      <c r="AS2" s="112"/>
      <c r="AT2" s="112"/>
      <c r="AU2" s="112"/>
      <c r="AV2" s="112"/>
      <c r="AW2" s="38"/>
      <c r="AX2" s="38"/>
      <c r="AY2" s="38"/>
      <c r="AZ2" s="38"/>
      <c r="BA2" s="38"/>
      <c r="BB2" s="38"/>
      <c r="BC2" s="38"/>
      <c r="BD2" s="38"/>
      <c r="BE2" s="38"/>
      <c r="BF2" s="38"/>
      <c r="BG2" s="38"/>
      <c r="BH2" s="38"/>
      <c r="BI2" s="38"/>
      <c r="BJ2" s="38"/>
      <c r="BK2" s="38"/>
      <c r="BL2" s="38"/>
      <c r="BM2" s="38"/>
      <c r="BN2" s="38"/>
      <c r="BO2" s="38"/>
    </row>
    <row r="3" spans="1:67" ht="26.25" thickBot="1" x14ac:dyDescent="0.25">
      <c r="A3" s="40" t="s">
        <v>33</v>
      </c>
      <c r="B3" s="41" t="s">
        <v>34</v>
      </c>
      <c r="C3" s="104" t="s">
        <v>36</v>
      </c>
      <c r="D3" s="105" t="s">
        <v>37</v>
      </c>
      <c r="E3" s="42" t="s">
        <v>39</v>
      </c>
      <c r="F3" s="43" t="s">
        <v>40</v>
      </c>
      <c r="G3" s="37"/>
      <c r="H3" s="37"/>
      <c r="I3" s="38"/>
      <c r="J3" s="38"/>
      <c r="K3" s="38"/>
      <c r="L3" s="38"/>
      <c r="M3" s="112"/>
      <c r="N3" s="112"/>
      <c r="O3" s="112"/>
      <c r="P3" s="112"/>
      <c r="Q3" s="112"/>
      <c r="R3" s="112"/>
      <c r="S3" s="112"/>
      <c r="T3" s="112"/>
      <c r="U3" s="112"/>
      <c r="V3" s="112"/>
      <c r="W3" s="112"/>
      <c r="X3" s="112"/>
      <c r="Y3" s="112"/>
      <c r="Z3" s="112"/>
      <c r="AA3" s="112"/>
      <c r="AB3" s="112"/>
      <c r="AC3" s="112"/>
      <c r="AD3" s="112"/>
      <c r="AE3" s="112"/>
      <c r="AF3" s="112"/>
      <c r="AG3" s="112"/>
      <c r="AH3" s="112"/>
      <c r="AI3" s="112"/>
      <c r="AJ3" s="112"/>
      <c r="AK3" s="112"/>
      <c r="AL3" s="112"/>
      <c r="AM3" s="112"/>
      <c r="AN3" s="112"/>
      <c r="AO3" s="112"/>
      <c r="AP3" s="112"/>
      <c r="AQ3" s="112"/>
      <c r="AR3" s="112"/>
      <c r="AS3" s="112"/>
      <c r="AT3" s="112"/>
      <c r="AU3" s="112"/>
      <c r="AV3" s="112"/>
      <c r="AW3" s="38"/>
      <c r="AX3" s="38"/>
      <c r="AY3" s="38"/>
      <c r="AZ3" s="38"/>
      <c r="BA3" s="38"/>
      <c r="BB3" s="38"/>
      <c r="BC3" s="38"/>
      <c r="BD3" s="38"/>
      <c r="BE3" s="38"/>
      <c r="BF3" s="38"/>
      <c r="BG3" s="38"/>
      <c r="BH3" s="38"/>
      <c r="BI3" s="38"/>
      <c r="BJ3" s="38"/>
      <c r="BK3" s="38"/>
      <c r="BL3" s="38"/>
      <c r="BM3" s="38"/>
      <c r="BN3" s="38"/>
      <c r="BO3" s="38"/>
    </row>
    <row r="4" spans="1:67" ht="13.5" thickBot="1" x14ac:dyDescent="0.25">
      <c r="A4" s="40" t="s">
        <v>35</v>
      </c>
      <c r="B4" s="44">
        <v>7</v>
      </c>
      <c r="C4" s="44">
        <v>7</v>
      </c>
      <c r="D4" s="45">
        <v>14</v>
      </c>
      <c r="E4" s="46"/>
      <c r="F4" s="47">
        <f>Betriebsdaten!E17-SUM(B4:D4)</f>
        <v>42</v>
      </c>
      <c r="G4" s="37"/>
      <c r="H4" s="37"/>
      <c r="I4" s="38"/>
      <c r="J4" s="38"/>
      <c r="K4" s="38"/>
      <c r="L4" s="38"/>
      <c r="M4" s="112"/>
      <c r="N4" s="112"/>
      <c r="O4" s="112"/>
      <c r="P4" s="112"/>
      <c r="Q4" s="112"/>
      <c r="R4" s="112"/>
      <c r="S4" s="112"/>
      <c r="T4" s="112"/>
      <c r="U4" s="112"/>
      <c r="V4" s="112"/>
      <c r="W4" s="112"/>
      <c r="X4" s="112"/>
      <c r="Y4" s="112"/>
      <c r="Z4" s="112"/>
      <c r="AA4" s="112"/>
      <c r="AB4" s="112"/>
      <c r="AC4" s="112"/>
      <c r="AD4" s="112"/>
      <c r="AE4" s="112"/>
      <c r="AF4" s="112"/>
      <c r="AG4" s="112"/>
      <c r="AH4" s="112"/>
      <c r="AI4" s="112"/>
      <c r="AJ4" s="112"/>
      <c r="AK4" s="112"/>
      <c r="AL4" s="112"/>
      <c r="AM4" s="112"/>
      <c r="AN4" s="112"/>
      <c r="AO4" s="112"/>
      <c r="AP4" s="112"/>
      <c r="AQ4" s="112"/>
      <c r="AR4" s="112"/>
      <c r="AS4" s="112"/>
      <c r="AT4" s="112"/>
      <c r="AU4" s="112"/>
      <c r="AV4" s="112"/>
      <c r="AW4" s="38"/>
      <c r="AX4" s="38"/>
      <c r="AY4" s="38"/>
      <c r="AZ4" s="38"/>
      <c r="BA4" s="38"/>
      <c r="BB4" s="38"/>
      <c r="BC4" s="38"/>
      <c r="BD4" s="38"/>
      <c r="BE4" s="38"/>
      <c r="BF4" s="38"/>
      <c r="BG4" s="38"/>
      <c r="BH4" s="38"/>
      <c r="BI4" s="38"/>
      <c r="BJ4" s="38"/>
      <c r="BK4" s="38"/>
      <c r="BL4" s="38"/>
      <c r="BM4" s="38"/>
      <c r="BN4" s="38"/>
      <c r="BO4" s="38"/>
    </row>
    <row r="5" spans="1:67" x14ac:dyDescent="0.2">
      <c r="A5" s="48" t="s">
        <v>11</v>
      </c>
      <c r="B5" s="49">
        <f>Geburtsgewicht</f>
        <v>0</v>
      </c>
      <c r="C5" s="49">
        <f>B7</f>
        <v>0</v>
      </c>
      <c r="D5" s="50">
        <f>C7</f>
        <v>0</v>
      </c>
      <c r="E5" s="46"/>
      <c r="F5" s="51">
        <f>D7</f>
        <v>0</v>
      </c>
      <c r="G5" s="37"/>
      <c r="H5" s="37"/>
      <c r="I5" s="38"/>
      <c r="J5" s="38"/>
      <c r="K5" s="38"/>
      <c r="L5" s="38"/>
      <c r="M5" s="112"/>
      <c r="N5" s="112"/>
      <c r="O5" s="112"/>
      <c r="P5" s="112"/>
      <c r="Q5" s="112"/>
      <c r="R5" s="112"/>
      <c r="S5" s="112"/>
      <c r="T5" s="112"/>
      <c r="U5" s="112"/>
      <c r="V5" s="112"/>
      <c r="W5" s="112"/>
      <c r="X5" s="112"/>
      <c r="Y5" s="112"/>
      <c r="Z5" s="112"/>
      <c r="AA5" s="112"/>
      <c r="AB5" s="112"/>
      <c r="AC5" s="112"/>
      <c r="AD5" s="112"/>
      <c r="AE5" s="112"/>
      <c r="AF5" s="112"/>
      <c r="AG5" s="112"/>
      <c r="AH5" s="112"/>
      <c r="AI5" s="112"/>
      <c r="AJ5" s="112"/>
      <c r="AK5" s="112"/>
      <c r="AL5" s="112"/>
      <c r="AM5" s="112"/>
      <c r="AN5" s="112"/>
      <c r="AO5" s="112"/>
      <c r="AP5" s="112"/>
      <c r="AQ5" s="112"/>
      <c r="AR5" s="112"/>
      <c r="AS5" s="112"/>
      <c r="AT5" s="112"/>
      <c r="AU5" s="112"/>
      <c r="AV5" s="112"/>
      <c r="AW5" s="38"/>
      <c r="AX5" s="38"/>
      <c r="AY5" s="38"/>
      <c r="AZ5" s="38"/>
      <c r="BA5" s="38"/>
      <c r="BB5" s="38"/>
      <c r="BC5" s="38"/>
      <c r="BD5" s="38"/>
      <c r="BE5" s="38"/>
      <c r="BF5" s="38"/>
      <c r="BG5" s="38"/>
      <c r="BH5" s="38"/>
      <c r="BI5" s="38"/>
      <c r="BJ5" s="38"/>
      <c r="BK5" s="38"/>
      <c r="BL5" s="38"/>
      <c r="BM5" s="38"/>
      <c r="BN5" s="38"/>
      <c r="BO5" s="38"/>
    </row>
    <row r="6" spans="1:67" x14ac:dyDescent="0.2">
      <c r="A6" s="48" t="s">
        <v>8</v>
      </c>
      <c r="B6" s="52">
        <f>((B7+B5)/2)^0.75*0.537+(14.9*Betriebsdaten!$B$4/1000)+(Betriebsdaten!$B$4-600)/1000*0.005</f>
        <v>-3.0000000000000001E-3</v>
      </c>
      <c r="C6" s="52">
        <f>((C7+C5)/2)^0.75*0.537+(14.9*Betriebsdaten!$C$4/1000)+(Betriebsdaten!$C$4-600)/1000*0.005</f>
        <v>-3.0000000000000001E-3</v>
      </c>
      <c r="D6" s="53">
        <f>((D7+D5)/2)^0.75*0.537+(14.9*Betriebsdaten!$D$4/1000)+(Betriebsdaten!$D$4-600)/1000*0.005</f>
        <v>-3.0000000000000001E-3</v>
      </c>
      <c r="E6" s="46"/>
      <c r="F6" s="52">
        <f>((F7+F5)/2)^0.75*0.537+(14.9*Betriebsdaten!$E$4/1000)+(Betriebsdaten!$E$4-600)/1000*0.005</f>
        <v>-3.0000000000000001E-3</v>
      </c>
      <c r="G6" s="37"/>
      <c r="H6" s="37"/>
      <c r="I6" s="38"/>
      <c r="J6" s="38"/>
      <c r="K6" s="38"/>
      <c r="L6" s="38"/>
      <c r="M6" s="112"/>
      <c r="N6" s="112"/>
      <c r="O6" s="112"/>
      <c r="P6" s="112"/>
      <c r="Q6" s="112"/>
      <c r="R6" s="112"/>
      <c r="S6" s="112"/>
      <c r="T6" s="112"/>
      <c r="U6" s="112"/>
      <c r="V6" s="112"/>
      <c r="W6" s="112"/>
      <c r="X6" s="112"/>
      <c r="Y6" s="112"/>
      <c r="Z6" s="112"/>
      <c r="AA6" s="112"/>
      <c r="AB6" s="112"/>
      <c r="AC6" s="112"/>
      <c r="AD6" s="112"/>
      <c r="AE6" s="112"/>
      <c r="AF6" s="112"/>
      <c r="AG6" s="112"/>
      <c r="AH6" s="112"/>
      <c r="AI6" s="112"/>
      <c r="AJ6" s="112"/>
      <c r="AK6" s="112"/>
      <c r="AL6" s="112"/>
      <c r="AM6" s="112"/>
      <c r="AN6" s="112"/>
      <c r="AO6" s="112"/>
      <c r="AP6" s="112"/>
      <c r="AQ6" s="112"/>
      <c r="AR6" s="112"/>
      <c r="AS6" s="112"/>
      <c r="AT6" s="112"/>
      <c r="AU6" s="112"/>
      <c r="AV6" s="112"/>
      <c r="AW6" s="38"/>
      <c r="AX6" s="38"/>
      <c r="AY6" s="38"/>
      <c r="AZ6" s="38"/>
      <c r="BA6" s="38"/>
      <c r="BB6" s="38"/>
      <c r="BC6" s="38"/>
      <c r="BD6" s="38"/>
      <c r="BE6" s="38"/>
      <c r="BF6" s="38"/>
      <c r="BG6" s="38"/>
      <c r="BH6" s="38"/>
      <c r="BI6" s="38"/>
      <c r="BJ6" s="38"/>
      <c r="BK6" s="38"/>
      <c r="BL6" s="38"/>
      <c r="BM6" s="38"/>
      <c r="BN6" s="38"/>
      <c r="BO6" s="38"/>
    </row>
    <row r="7" spans="1:67" x14ac:dyDescent="0.2">
      <c r="A7" s="48" t="s">
        <v>12</v>
      </c>
      <c r="B7" s="54">
        <f>B5+($B$4)*Betriebsdaten!$B$4/1000</f>
        <v>0</v>
      </c>
      <c r="C7" s="55">
        <f>C5+(C4*Betriebsdaten!C4/1000)</f>
        <v>0</v>
      </c>
      <c r="D7" s="56">
        <f>D5+D4*Betriebsdaten!D4/1000</f>
        <v>0</v>
      </c>
      <c r="E7" s="46"/>
      <c r="F7" s="55">
        <f>F5+F4*Betriebsdaten!E4/1000</f>
        <v>0</v>
      </c>
      <c r="G7" s="37"/>
      <c r="H7" s="37"/>
      <c r="I7" s="38"/>
      <c r="J7" s="38"/>
      <c r="K7" s="38"/>
      <c r="L7" s="38"/>
      <c r="M7" s="112"/>
      <c r="N7" s="112"/>
      <c r="O7" s="112"/>
      <c r="P7" s="112"/>
      <c r="Q7" s="112"/>
      <c r="R7" s="112"/>
      <c r="S7" s="112"/>
      <c r="T7" s="112"/>
      <c r="U7" s="112"/>
      <c r="V7" s="112"/>
      <c r="W7" s="112"/>
      <c r="X7" s="112"/>
      <c r="Y7" s="112"/>
      <c r="Z7" s="112"/>
      <c r="AA7" s="112"/>
      <c r="AB7" s="112"/>
      <c r="AC7" s="112"/>
      <c r="AD7" s="112"/>
      <c r="AE7" s="112"/>
      <c r="AF7" s="112"/>
      <c r="AG7" s="112"/>
      <c r="AH7" s="112"/>
      <c r="AI7" s="112"/>
      <c r="AJ7" s="112"/>
      <c r="AK7" s="112"/>
      <c r="AL7" s="112"/>
      <c r="AM7" s="112"/>
      <c r="AN7" s="112"/>
      <c r="AO7" s="112"/>
      <c r="AP7" s="112"/>
      <c r="AQ7" s="112"/>
      <c r="AR7" s="112"/>
      <c r="AS7" s="112"/>
      <c r="AT7" s="112"/>
      <c r="AU7" s="112"/>
      <c r="AV7" s="112"/>
      <c r="AW7" s="38"/>
      <c r="AX7" s="38"/>
      <c r="AY7" s="38"/>
      <c r="AZ7" s="38"/>
      <c r="BA7" s="38"/>
      <c r="BB7" s="38"/>
      <c r="BC7" s="38"/>
      <c r="BD7" s="38"/>
      <c r="BE7" s="38"/>
      <c r="BF7" s="38"/>
      <c r="BG7" s="38"/>
      <c r="BH7" s="38"/>
      <c r="BI7" s="38"/>
      <c r="BJ7" s="38"/>
      <c r="BK7" s="38"/>
      <c r="BL7" s="38"/>
      <c r="BM7" s="38"/>
      <c r="BN7" s="38"/>
      <c r="BO7" s="38"/>
    </row>
    <row r="8" spans="1:67" x14ac:dyDescent="0.2">
      <c r="A8" s="48" t="s">
        <v>25</v>
      </c>
      <c r="B8" s="57">
        <f>B6/2.7</f>
        <v>-1.1111111111111111E-3</v>
      </c>
      <c r="C8" s="58">
        <f>C6/2.7</f>
        <v>-1.1111111111111111E-3</v>
      </c>
      <c r="D8" s="59">
        <f>D6/2.7</f>
        <v>-1.1111111111111111E-3</v>
      </c>
      <c r="E8" s="51">
        <f>SUMPRODUCT($B$4:$D$4,B8:D8)</f>
        <v>-3.111111111111111E-2</v>
      </c>
      <c r="F8" s="58">
        <f>AVERAGE(B47:BE47)</f>
        <v>-6.8452380952380935E-4</v>
      </c>
      <c r="G8" s="38"/>
      <c r="H8" s="38"/>
      <c r="I8" s="38"/>
      <c r="J8" s="38"/>
      <c r="K8" s="38"/>
      <c r="L8" s="38"/>
      <c r="M8" s="112"/>
      <c r="N8" s="112"/>
      <c r="O8" s="112"/>
      <c r="P8" s="112"/>
      <c r="Q8" s="112"/>
      <c r="R8" s="112"/>
      <c r="S8" s="112"/>
      <c r="T8" s="112"/>
      <c r="U8" s="112"/>
      <c r="V8" s="112"/>
      <c r="W8" s="112"/>
      <c r="X8" s="112"/>
      <c r="Y8" s="112"/>
      <c r="Z8" s="112"/>
      <c r="AA8" s="112"/>
      <c r="AB8" s="112"/>
      <c r="AC8" s="112"/>
      <c r="AD8" s="112"/>
      <c r="AE8" s="112"/>
      <c r="AF8" s="112"/>
      <c r="AG8" s="112"/>
      <c r="AH8" s="112"/>
      <c r="AI8" s="112"/>
      <c r="AJ8" s="112"/>
      <c r="AK8" s="112"/>
      <c r="AL8" s="112"/>
      <c r="AM8" s="112"/>
      <c r="AN8" s="112"/>
      <c r="AO8" s="112"/>
      <c r="AP8" s="112"/>
      <c r="AQ8" s="112"/>
      <c r="AR8" s="112"/>
      <c r="AS8" s="112"/>
      <c r="AT8" s="112"/>
      <c r="AU8" s="112"/>
      <c r="AV8" s="112"/>
      <c r="AW8" s="38"/>
      <c r="AX8" s="38"/>
      <c r="AY8" s="38"/>
      <c r="AZ8" s="38"/>
      <c r="BA8" s="38"/>
      <c r="BB8" s="38"/>
      <c r="BC8" s="38"/>
      <c r="BD8" s="38"/>
      <c r="BE8" s="38"/>
      <c r="BF8" s="38"/>
      <c r="BG8" s="38"/>
      <c r="BH8" s="38"/>
      <c r="BI8" s="38"/>
      <c r="BJ8" s="38"/>
      <c r="BK8" s="38"/>
      <c r="BL8" s="38"/>
      <c r="BM8" s="38"/>
      <c r="BN8" s="38"/>
      <c r="BO8" s="38"/>
    </row>
    <row r="9" spans="1:67" x14ac:dyDescent="0.2">
      <c r="A9" s="48" t="s">
        <v>24</v>
      </c>
      <c r="B9" s="57">
        <f>B6/EnergieTränke</f>
        <v>-1.0416666666666667E-3</v>
      </c>
      <c r="C9" s="58">
        <f>C6/EnergieTränke</f>
        <v>-1.0416666666666667E-3</v>
      </c>
      <c r="D9" s="59">
        <f>D6/EnergieTränke</f>
        <v>-1.0416666666666667E-3</v>
      </c>
      <c r="E9" s="51">
        <f>SUMPRODUCT($B$4:$D$4,B9:D9)</f>
        <v>-2.9166666666666667E-2</v>
      </c>
      <c r="F9" s="58">
        <f>AVERAGE(B51:BE51)</f>
        <v>-6.417410714285711E-4</v>
      </c>
      <c r="G9" s="38"/>
      <c r="H9" s="38"/>
      <c r="I9" s="38"/>
      <c r="J9" s="38"/>
      <c r="K9" s="38"/>
      <c r="L9" s="38"/>
      <c r="M9" s="112"/>
      <c r="N9" s="112"/>
      <c r="O9" s="112"/>
      <c r="P9" s="112"/>
      <c r="Q9" s="112"/>
      <c r="R9" s="112"/>
      <c r="S9" s="112"/>
      <c r="T9" s="112"/>
      <c r="U9" s="112"/>
      <c r="V9" s="112"/>
      <c r="W9" s="112"/>
      <c r="X9" s="112"/>
      <c r="Y9" s="112"/>
      <c r="Z9" s="112"/>
      <c r="AA9" s="112"/>
      <c r="AB9" s="112"/>
      <c r="AC9" s="112"/>
      <c r="AD9" s="112"/>
      <c r="AE9" s="112"/>
      <c r="AF9" s="112"/>
      <c r="AG9" s="112"/>
      <c r="AH9" s="112"/>
      <c r="AI9" s="112"/>
      <c r="AJ9" s="112"/>
      <c r="AK9" s="112"/>
      <c r="AL9" s="112"/>
      <c r="AM9" s="112"/>
      <c r="AN9" s="112"/>
      <c r="AO9" s="112"/>
      <c r="AP9" s="112"/>
      <c r="AQ9" s="112"/>
      <c r="AR9" s="112"/>
      <c r="AS9" s="112"/>
      <c r="AT9" s="112"/>
      <c r="AU9" s="112"/>
      <c r="AV9" s="112"/>
      <c r="AW9" s="38"/>
      <c r="AX9" s="38"/>
      <c r="AY9" s="38"/>
      <c r="AZ9" s="38"/>
      <c r="BA9" s="38"/>
      <c r="BB9" s="38"/>
      <c r="BC9" s="38"/>
      <c r="BD9" s="38"/>
      <c r="BE9" s="38"/>
      <c r="BF9" s="38"/>
      <c r="BG9" s="38"/>
      <c r="BH9" s="38"/>
      <c r="BI9" s="38"/>
      <c r="BJ9" s="38"/>
      <c r="BK9" s="38"/>
      <c r="BL9" s="38"/>
      <c r="BM9" s="38"/>
      <c r="BN9" s="38"/>
      <c r="BO9" s="38"/>
    </row>
    <row r="10" spans="1:67" x14ac:dyDescent="0.2">
      <c r="A10" s="48" t="s">
        <v>20</v>
      </c>
      <c r="B10" s="60">
        <f>B8*$B$4*Milchpreis/100</f>
        <v>0</v>
      </c>
      <c r="C10" s="61">
        <f>C8*(C$4-B4)*Milchpreis/100+B10</f>
        <v>0</v>
      </c>
      <c r="D10" s="62">
        <f>D8*(D$4-C4)*Milchpreis/100+C10</f>
        <v>0</v>
      </c>
      <c r="E10" s="63">
        <f t="shared" ref="E10:E18" si="0">SUM(B10:D10)</f>
        <v>0</v>
      </c>
      <c r="F10" s="60">
        <f>SUM(B47:BK47)*Milchpreis/100</f>
        <v>0</v>
      </c>
      <c r="G10" s="38"/>
      <c r="H10" s="38"/>
      <c r="I10" s="38"/>
      <c r="J10" s="38"/>
      <c r="K10" s="38"/>
      <c r="L10" s="38"/>
      <c r="M10" s="112"/>
      <c r="N10" s="112"/>
      <c r="O10" s="112"/>
      <c r="P10" s="112"/>
      <c r="Q10" s="112"/>
      <c r="R10" s="112"/>
      <c r="S10" s="112"/>
      <c r="T10" s="112"/>
      <c r="U10" s="112"/>
      <c r="V10" s="112"/>
      <c r="W10" s="112"/>
      <c r="X10" s="112"/>
      <c r="Y10" s="112"/>
      <c r="Z10" s="112"/>
      <c r="AA10" s="112"/>
      <c r="AB10" s="112"/>
      <c r="AC10" s="112"/>
      <c r="AD10" s="112"/>
      <c r="AE10" s="112"/>
      <c r="AF10" s="112"/>
      <c r="AG10" s="112"/>
      <c r="AH10" s="112"/>
      <c r="AI10" s="112"/>
      <c r="AJ10" s="112"/>
      <c r="AK10" s="112"/>
      <c r="AL10" s="112"/>
      <c r="AM10" s="112"/>
      <c r="AN10" s="112"/>
      <c r="AO10" s="112"/>
      <c r="AP10" s="112"/>
      <c r="AQ10" s="112"/>
      <c r="AR10" s="112"/>
      <c r="AS10" s="112"/>
      <c r="AT10" s="112"/>
      <c r="AU10" s="112"/>
      <c r="AV10" s="112"/>
      <c r="AW10" s="38"/>
      <c r="AX10" s="38"/>
      <c r="AY10" s="38"/>
      <c r="AZ10" s="38"/>
      <c r="BA10" s="38"/>
      <c r="BB10" s="38"/>
      <c r="BC10" s="38"/>
      <c r="BD10" s="38"/>
      <c r="BE10" s="38"/>
      <c r="BF10" s="38"/>
      <c r="BG10" s="38"/>
      <c r="BH10" s="38"/>
      <c r="BI10" s="38"/>
      <c r="BJ10" s="38"/>
      <c r="BK10" s="38"/>
      <c r="BL10" s="38"/>
      <c r="BM10" s="38"/>
      <c r="BN10" s="38"/>
      <c r="BO10" s="38"/>
    </row>
    <row r="11" spans="1:67" x14ac:dyDescent="0.2">
      <c r="A11" s="48" t="s">
        <v>19</v>
      </c>
      <c r="B11" s="60">
        <f>$B$9*MATKonz/1000*$B$4*MATPreis/100</f>
        <v>0</v>
      </c>
      <c r="C11" s="61">
        <f>C9*MATKonz/1000*(C$4-B4)*MATPreis/100+B11</f>
        <v>0</v>
      </c>
      <c r="D11" s="62">
        <f>D9*MATKonz/1000*(D$4-C4)*MATPreis/100+C11</f>
        <v>0</v>
      </c>
      <c r="E11" s="63">
        <f>SUM(B11:D11)</f>
        <v>0</v>
      </c>
      <c r="F11" s="60">
        <f>SUM(B51:BK51)*MATKonz/1000*MATPreis/100</f>
        <v>0</v>
      </c>
      <c r="G11" s="37"/>
      <c r="H11" s="37"/>
      <c r="I11" s="38"/>
      <c r="J11" s="38"/>
      <c r="K11" s="38"/>
      <c r="L11" s="38"/>
      <c r="M11" s="112"/>
      <c r="N11" s="112"/>
      <c r="O11" s="112"/>
      <c r="P11" s="112"/>
      <c r="Q11" s="112"/>
      <c r="R11" s="112"/>
      <c r="S11" s="112"/>
      <c r="T11" s="112"/>
      <c r="U11" s="112"/>
      <c r="V11" s="112"/>
      <c r="W11" s="112"/>
      <c r="X11" s="112"/>
      <c r="Y11" s="112"/>
      <c r="Z11" s="112"/>
      <c r="AA11" s="112"/>
      <c r="AB11" s="112"/>
      <c r="AC11" s="112"/>
      <c r="AD11" s="112"/>
      <c r="AE11" s="112"/>
      <c r="AF11" s="112"/>
      <c r="AG11" s="112"/>
      <c r="AH11" s="112"/>
      <c r="AI11" s="112"/>
      <c r="AJ11" s="112"/>
      <c r="AK11" s="112"/>
      <c r="AL11" s="112"/>
      <c r="AM11" s="112"/>
      <c r="AN11" s="112"/>
      <c r="AO11" s="112"/>
      <c r="AP11" s="112"/>
      <c r="AQ11" s="112"/>
      <c r="AR11" s="112"/>
      <c r="AS11" s="112"/>
      <c r="AT11" s="112"/>
      <c r="AU11" s="112"/>
      <c r="AV11" s="112"/>
      <c r="AW11" s="38"/>
      <c r="AX11" s="38"/>
      <c r="AY11" s="38"/>
      <c r="AZ11" s="38"/>
      <c r="BA11" s="38"/>
      <c r="BB11" s="38"/>
      <c r="BC11" s="38"/>
      <c r="BD11" s="38"/>
      <c r="BE11" s="38"/>
      <c r="BF11" s="38"/>
      <c r="BG11" s="38"/>
      <c r="BH11" s="38"/>
      <c r="BI11" s="38"/>
      <c r="BJ11" s="38"/>
      <c r="BK11" s="38"/>
      <c r="BL11" s="38"/>
      <c r="BM11" s="38"/>
      <c r="BN11" s="38"/>
      <c r="BO11" s="38"/>
    </row>
    <row r="12" spans="1:67" x14ac:dyDescent="0.2">
      <c r="A12" s="48" t="s">
        <v>129</v>
      </c>
      <c r="B12" s="162">
        <f>0.05/100*B$4*Betriebsdaten!$B$14</f>
        <v>0</v>
      </c>
      <c r="C12" s="162">
        <f>0.05/100*C4*Betriebsdaten!$B$14</f>
        <v>0</v>
      </c>
      <c r="D12" s="162">
        <f>0.1/100*D4*Betriebsdaten!$B$14</f>
        <v>0</v>
      </c>
      <c r="E12" s="164">
        <f>SUM(B12:D13)</f>
        <v>0</v>
      </c>
      <c r="F12" s="60">
        <f>BG49/100*Betriebsdaten!$B$14+BG50/100*Betriebsdaten!K6</f>
        <v>0</v>
      </c>
      <c r="H12" s="37"/>
      <c r="I12" s="38"/>
      <c r="J12" s="38"/>
      <c r="K12" s="38"/>
      <c r="L12" s="38"/>
      <c r="M12" s="112"/>
      <c r="N12" s="112"/>
      <c r="O12" s="112"/>
      <c r="P12" s="112"/>
      <c r="Q12" s="112"/>
      <c r="R12" s="112"/>
      <c r="S12" s="112"/>
      <c r="T12" s="112"/>
      <c r="U12" s="112"/>
      <c r="V12" s="112"/>
      <c r="W12" s="112"/>
      <c r="X12" s="112"/>
      <c r="Y12" s="112"/>
      <c r="Z12" s="112"/>
      <c r="AA12" s="112"/>
      <c r="AB12" s="112"/>
      <c r="AC12" s="112"/>
      <c r="AD12" s="112"/>
      <c r="AE12" s="112"/>
      <c r="AF12" s="112"/>
      <c r="AG12" s="112"/>
      <c r="AH12" s="112"/>
      <c r="AI12" s="112"/>
      <c r="AJ12" s="112"/>
      <c r="AK12" s="112"/>
      <c r="AL12" s="112"/>
      <c r="AM12" s="112"/>
      <c r="AN12" s="112"/>
      <c r="AO12" s="112"/>
      <c r="AP12" s="112"/>
      <c r="AQ12" s="112"/>
      <c r="AR12" s="112"/>
      <c r="AS12" s="112"/>
      <c r="AT12" s="112"/>
      <c r="AU12" s="112"/>
      <c r="AV12" s="112"/>
      <c r="AW12" s="38"/>
      <c r="AX12" s="38"/>
      <c r="AY12" s="38"/>
      <c r="AZ12" s="38"/>
      <c r="BA12" s="38"/>
      <c r="BB12" s="38"/>
      <c r="BC12" s="38"/>
      <c r="BD12" s="38"/>
      <c r="BE12" s="38"/>
      <c r="BF12" s="38"/>
      <c r="BG12" s="38"/>
      <c r="BH12" s="38"/>
      <c r="BI12" s="38"/>
      <c r="BJ12" s="38"/>
      <c r="BK12" s="38"/>
      <c r="BL12" s="38"/>
      <c r="BM12" s="38"/>
      <c r="BN12" s="38"/>
      <c r="BO12" s="38"/>
    </row>
    <row r="13" spans="1:67" x14ac:dyDescent="0.2">
      <c r="A13" s="48" t="s">
        <v>128</v>
      </c>
      <c r="B13" s="163"/>
      <c r="C13" s="163"/>
      <c r="D13" s="163"/>
      <c r="E13" s="165"/>
      <c r="F13" s="60">
        <f>$BG$53/100*Betriebsdaten!$B$14+$BG$54/100*Betriebsdaten!$K$6</f>
        <v>0</v>
      </c>
      <c r="H13" s="37"/>
      <c r="I13" s="38"/>
      <c r="J13" s="38"/>
      <c r="K13" s="38"/>
      <c r="L13" s="38"/>
      <c r="M13" s="112"/>
      <c r="N13" s="112"/>
      <c r="O13" s="112"/>
      <c r="P13" s="112"/>
      <c r="Q13" s="112"/>
      <c r="R13" s="112"/>
      <c r="S13" s="112"/>
      <c r="T13" s="112"/>
      <c r="U13" s="112"/>
      <c r="V13" s="112"/>
      <c r="W13" s="112"/>
      <c r="X13" s="112"/>
      <c r="Y13" s="112"/>
      <c r="Z13" s="112"/>
      <c r="AA13" s="112"/>
      <c r="AB13" s="112"/>
      <c r="AC13" s="112"/>
      <c r="AD13" s="112"/>
      <c r="AE13" s="112"/>
      <c r="AF13" s="112"/>
      <c r="AG13" s="112"/>
      <c r="AH13" s="112"/>
      <c r="AI13" s="112"/>
      <c r="AJ13" s="112"/>
      <c r="AK13" s="112"/>
      <c r="AL13" s="112"/>
      <c r="AM13" s="112"/>
      <c r="AN13" s="112"/>
      <c r="AO13" s="112"/>
      <c r="AP13" s="112"/>
      <c r="AQ13" s="112"/>
      <c r="AR13" s="112"/>
      <c r="AS13" s="112"/>
      <c r="AT13" s="112"/>
      <c r="AU13" s="112"/>
      <c r="AV13" s="112"/>
      <c r="AW13" s="38"/>
      <c r="AX13" s="38"/>
      <c r="AY13" s="38"/>
      <c r="AZ13" s="38"/>
      <c r="BA13" s="38"/>
      <c r="BB13" s="38"/>
      <c r="BC13" s="38"/>
      <c r="BD13" s="38"/>
      <c r="BE13" s="38"/>
      <c r="BF13" s="38"/>
      <c r="BG13" s="38"/>
      <c r="BH13" s="38"/>
      <c r="BI13" s="38"/>
      <c r="BJ13" s="38"/>
      <c r="BK13" s="38"/>
      <c r="BL13" s="38"/>
      <c r="BM13" s="38"/>
      <c r="BN13" s="38"/>
      <c r="BO13" s="38"/>
    </row>
    <row r="14" spans="1:67" ht="14.25" x14ac:dyDescent="0.2">
      <c r="A14" s="48" t="s">
        <v>124</v>
      </c>
      <c r="B14" s="60">
        <f>(B4*D29*Betriebsdaten!B9)/60*Stundenlohn+D32/60*Stundenlohn+D34*B4/60*Stundenlohn</f>
        <v>0</v>
      </c>
      <c r="C14" s="61">
        <f>((VLOOKUP(Tränkverfahren,Arbeitszeitbedarf,4,FALSE)/60*IFERROR((C4),7)*Stundenlohn)*Betriebsdaten!C9)+(D31+D32+D34*C4)/60*Stundenlohn</f>
        <v>0</v>
      </c>
      <c r="D14" s="61">
        <f>VLOOKUP(Tränkverfahren,Arbeitszeitbedarf,4,FALSE)/60*IFERROR((D4),7)*Stundenlohn+(D32+D33+D34*D4)/60*Stundenlohn</f>
        <v>0</v>
      </c>
      <c r="E14" s="64">
        <f t="shared" si="0"/>
        <v>0</v>
      </c>
      <c r="F14" s="47">
        <f>((Betriebsdaten!E17-27)*(Kalkulation!D28*2))/60*Stundenlohn+D33/60*Stundenlohn</f>
        <v>0</v>
      </c>
      <c r="H14" s="37"/>
      <c r="I14" s="38"/>
      <c r="J14" s="38"/>
      <c r="K14" s="38"/>
      <c r="L14" s="38"/>
      <c r="M14" s="112"/>
      <c r="N14" s="112"/>
      <c r="O14" s="112"/>
      <c r="P14" s="112"/>
      <c r="Q14" s="112"/>
      <c r="R14" s="112"/>
      <c r="S14" s="112"/>
      <c r="T14" s="112"/>
      <c r="U14" s="112"/>
      <c r="V14" s="112"/>
      <c r="W14" s="112"/>
      <c r="X14" s="112"/>
      <c r="Y14" s="112"/>
      <c r="Z14" s="112"/>
      <c r="AA14" s="112"/>
      <c r="AB14" s="112"/>
      <c r="AC14" s="112"/>
      <c r="AD14" s="116"/>
      <c r="AE14" s="116"/>
      <c r="AF14" s="116"/>
      <c r="AG14" s="116"/>
      <c r="AH14" s="116"/>
      <c r="AI14" s="116"/>
      <c r="AJ14" s="116"/>
      <c r="AK14" s="116"/>
      <c r="AL14" s="116"/>
      <c r="AM14" s="116"/>
      <c r="AN14" s="116"/>
      <c r="AO14" s="116"/>
      <c r="AP14" s="116"/>
      <c r="AQ14" s="116"/>
      <c r="AR14" s="116"/>
      <c r="AS14" s="116"/>
      <c r="AT14" s="116"/>
      <c r="AU14" s="116"/>
      <c r="AV14" s="116"/>
      <c r="AW14" s="65"/>
      <c r="AX14" s="65"/>
      <c r="AY14" s="65"/>
      <c r="AZ14" s="38"/>
      <c r="BA14" s="38"/>
      <c r="BB14" s="38"/>
      <c r="BC14" s="38"/>
      <c r="BD14" s="38"/>
      <c r="BE14" s="38"/>
      <c r="BF14" s="38"/>
      <c r="BG14" s="38"/>
      <c r="BH14" s="38"/>
      <c r="BI14" s="38"/>
      <c r="BJ14" s="38"/>
      <c r="BK14" s="38"/>
      <c r="BL14" s="38"/>
      <c r="BM14" s="38"/>
      <c r="BN14" s="38"/>
      <c r="BO14" s="38"/>
    </row>
    <row r="15" spans="1:67" ht="14.25" x14ac:dyDescent="0.2">
      <c r="A15" s="48" t="s">
        <v>125</v>
      </c>
      <c r="B15" s="66">
        <v>3.5</v>
      </c>
      <c r="C15" s="67">
        <v>3.5</v>
      </c>
      <c r="D15" s="61">
        <v>7</v>
      </c>
      <c r="E15" s="64">
        <f t="shared" si="0"/>
        <v>14</v>
      </c>
      <c r="F15" s="46">
        <v>15</v>
      </c>
      <c r="H15" s="37"/>
      <c r="I15" s="38"/>
      <c r="J15" s="38"/>
      <c r="K15" s="38"/>
      <c r="L15" s="38"/>
      <c r="M15" s="112"/>
      <c r="N15" s="112"/>
      <c r="O15" s="112"/>
      <c r="P15" s="112"/>
      <c r="Q15" s="112"/>
      <c r="R15" s="112"/>
      <c r="S15" s="112"/>
      <c r="T15" s="112"/>
      <c r="U15" s="112"/>
      <c r="V15" s="112"/>
      <c r="W15" s="112"/>
      <c r="X15" s="112"/>
      <c r="Y15" s="112"/>
      <c r="Z15" s="112"/>
      <c r="AA15" s="112"/>
      <c r="AB15" s="112"/>
      <c r="AC15" s="112"/>
      <c r="AD15" s="112"/>
      <c r="AE15" s="112"/>
      <c r="AF15" s="112"/>
      <c r="AG15" s="112"/>
      <c r="AH15" s="112"/>
      <c r="AI15" s="112"/>
      <c r="AJ15" s="112"/>
      <c r="AK15" s="112"/>
      <c r="AL15" s="112"/>
      <c r="AM15" s="112"/>
      <c r="AN15" s="112"/>
      <c r="AO15" s="112"/>
      <c r="AP15" s="112"/>
      <c r="AQ15" s="112"/>
      <c r="AR15" s="112"/>
      <c r="AS15" s="112"/>
      <c r="AT15" s="112"/>
      <c r="AU15" s="112"/>
      <c r="AV15" s="112"/>
      <c r="AW15" s="38"/>
      <c r="AX15" s="38"/>
      <c r="AY15" s="38"/>
      <c r="AZ15" s="38"/>
      <c r="BA15" s="38"/>
      <c r="BB15" s="38"/>
      <c r="BC15" s="38"/>
      <c r="BD15" s="38"/>
      <c r="BE15" s="38"/>
      <c r="BF15" s="38"/>
      <c r="BG15" s="38"/>
      <c r="BH15" s="38"/>
      <c r="BI15" s="38"/>
      <c r="BJ15" s="38"/>
      <c r="BK15" s="38"/>
      <c r="BL15" s="38"/>
      <c r="BM15" s="38"/>
      <c r="BN15" s="38"/>
      <c r="BO15" s="38"/>
    </row>
    <row r="16" spans="1:67" x14ac:dyDescent="0.2">
      <c r="A16" s="68" t="s">
        <v>29</v>
      </c>
      <c r="B16" s="69">
        <v>1</v>
      </c>
      <c r="C16" s="70">
        <v>2</v>
      </c>
      <c r="D16" s="71">
        <v>3</v>
      </c>
      <c r="E16" s="72">
        <f t="shared" si="0"/>
        <v>6</v>
      </c>
      <c r="F16" s="47">
        <f>E16/28*(Betriebsdaten!$E$17-28)</f>
        <v>9</v>
      </c>
      <c r="H16" s="37"/>
      <c r="I16" s="38"/>
      <c r="J16" s="38"/>
      <c r="K16" s="38"/>
      <c r="L16" s="38"/>
      <c r="M16" s="112"/>
      <c r="N16" s="112"/>
      <c r="O16" s="112"/>
      <c r="P16" s="112"/>
      <c r="Q16" s="112"/>
      <c r="R16" s="112"/>
      <c r="S16" s="112"/>
      <c r="T16" s="112"/>
      <c r="U16" s="112"/>
      <c r="V16" s="112"/>
      <c r="W16" s="112"/>
      <c r="X16" s="112"/>
      <c r="Y16" s="112"/>
      <c r="Z16" s="112"/>
      <c r="AA16" s="112"/>
      <c r="AB16" s="112"/>
      <c r="AC16" s="112"/>
      <c r="AD16" s="112"/>
      <c r="AE16" s="112"/>
      <c r="AF16" s="112"/>
      <c r="AG16" s="112"/>
      <c r="AH16" s="112"/>
      <c r="AI16" s="112"/>
      <c r="AJ16" s="112"/>
      <c r="AK16" s="112"/>
      <c r="AL16" s="112"/>
      <c r="AM16" s="112"/>
      <c r="AN16" s="112"/>
      <c r="AO16" s="112"/>
      <c r="AP16" s="112"/>
      <c r="AQ16" s="112"/>
      <c r="AR16" s="112"/>
      <c r="AS16" s="112"/>
      <c r="AT16" s="112"/>
      <c r="AU16" s="112"/>
      <c r="AV16" s="112"/>
      <c r="AW16" s="38"/>
      <c r="AX16" s="38"/>
      <c r="AY16" s="38"/>
      <c r="AZ16" s="38"/>
      <c r="BA16" s="38"/>
      <c r="BB16" s="38"/>
      <c r="BC16" s="38"/>
      <c r="BD16" s="38"/>
      <c r="BE16" s="38"/>
      <c r="BF16" s="38"/>
      <c r="BG16" s="38"/>
      <c r="BH16" s="38"/>
      <c r="BI16" s="38"/>
      <c r="BJ16" s="38"/>
      <c r="BK16" s="38"/>
      <c r="BL16" s="38"/>
      <c r="BM16" s="38"/>
      <c r="BN16" s="38"/>
      <c r="BO16" s="38"/>
    </row>
    <row r="17" spans="1:68" x14ac:dyDescent="0.2">
      <c r="A17" s="73" t="s">
        <v>28</v>
      </c>
      <c r="B17" s="74">
        <v>12</v>
      </c>
      <c r="C17" s="75">
        <v>12</v>
      </c>
      <c r="D17" s="76">
        <v>24</v>
      </c>
      <c r="E17" s="64">
        <f t="shared" si="0"/>
        <v>48</v>
      </c>
      <c r="F17" s="47">
        <f>E17/28*(Betriebsdaten!$E$17-28)</f>
        <v>72</v>
      </c>
      <c r="H17" s="37"/>
      <c r="I17" s="38"/>
      <c r="J17" s="38"/>
      <c r="K17" s="38"/>
      <c r="L17" s="38"/>
      <c r="M17" s="112"/>
      <c r="N17" s="112"/>
      <c r="O17" s="112"/>
      <c r="P17" s="112"/>
      <c r="Q17" s="112"/>
      <c r="R17" s="112"/>
      <c r="S17" s="112"/>
      <c r="T17" s="112"/>
      <c r="U17" s="112"/>
      <c r="V17" s="112"/>
      <c r="W17" s="112"/>
      <c r="X17" s="112"/>
      <c r="Y17" s="112"/>
      <c r="Z17" s="112"/>
      <c r="AA17" s="112"/>
      <c r="AB17" s="112"/>
      <c r="AC17" s="112"/>
      <c r="AD17" s="112"/>
      <c r="AE17" s="112"/>
      <c r="AF17" s="112"/>
      <c r="AG17" s="112"/>
      <c r="AH17" s="112"/>
      <c r="AI17" s="112"/>
      <c r="AJ17" s="112"/>
      <c r="AK17" s="112"/>
      <c r="AL17" s="112"/>
      <c r="AM17" s="112"/>
      <c r="AN17" s="112"/>
      <c r="AO17" s="112"/>
      <c r="AP17" s="112"/>
      <c r="AQ17" s="112"/>
      <c r="AR17" s="112"/>
      <c r="AS17" s="112"/>
      <c r="AT17" s="112"/>
      <c r="AU17" s="112"/>
      <c r="AV17" s="112"/>
      <c r="AW17" s="38"/>
      <c r="AX17" s="38"/>
      <c r="AY17" s="38"/>
      <c r="AZ17" s="38"/>
      <c r="BA17" s="38"/>
      <c r="BB17" s="38"/>
      <c r="BC17" s="38"/>
      <c r="BD17" s="38"/>
      <c r="BE17" s="38"/>
      <c r="BF17" s="38"/>
      <c r="BG17" s="38"/>
      <c r="BH17" s="38"/>
      <c r="BI17" s="38"/>
      <c r="BJ17" s="38"/>
      <c r="BK17" s="38"/>
      <c r="BL17" s="38"/>
      <c r="BM17" s="38"/>
      <c r="BN17" s="38"/>
      <c r="BO17" s="38"/>
    </row>
    <row r="18" spans="1:68" x14ac:dyDescent="0.2">
      <c r="A18" s="73" t="s">
        <v>86</v>
      </c>
      <c r="B18" s="74">
        <v>35</v>
      </c>
      <c r="C18" s="75"/>
      <c r="D18" s="76"/>
      <c r="E18" s="77">
        <f t="shared" si="0"/>
        <v>35</v>
      </c>
      <c r="F18" s="46"/>
      <c r="H18" s="37"/>
      <c r="I18" s="38"/>
      <c r="J18" s="38"/>
      <c r="K18" s="38"/>
      <c r="L18" s="38"/>
      <c r="M18" s="112"/>
      <c r="N18" s="112"/>
      <c r="O18" s="112"/>
      <c r="P18" s="112"/>
      <c r="Q18" s="112"/>
      <c r="R18" s="112"/>
      <c r="S18" s="112"/>
      <c r="T18" s="112"/>
      <c r="U18" s="112"/>
      <c r="V18" s="112"/>
      <c r="W18" s="112"/>
      <c r="X18" s="112"/>
      <c r="Y18" s="112"/>
      <c r="Z18" s="112"/>
      <c r="AA18" s="112"/>
      <c r="AB18" s="112"/>
      <c r="AC18" s="112"/>
      <c r="AD18" s="112"/>
      <c r="AE18" s="112"/>
      <c r="AF18" s="112"/>
      <c r="AG18" s="112"/>
      <c r="AH18" s="112"/>
      <c r="AI18" s="112"/>
      <c r="AJ18" s="112"/>
      <c r="AK18" s="112"/>
      <c r="AL18" s="112"/>
      <c r="AM18" s="112"/>
      <c r="AN18" s="112"/>
      <c r="AO18" s="112"/>
      <c r="AP18" s="112"/>
      <c r="AQ18" s="112"/>
      <c r="AR18" s="112"/>
      <c r="AS18" s="112"/>
      <c r="AT18" s="112"/>
      <c r="AU18" s="112"/>
      <c r="AV18" s="112"/>
      <c r="AW18" s="38"/>
      <c r="AX18" s="38"/>
      <c r="AY18" s="38"/>
      <c r="AZ18" s="38"/>
      <c r="BA18" s="38"/>
      <c r="BB18" s="38"/>
      <c r="BC18" s="38"/>
      <c r="BD18" s="38"/>
      <c r="BE18" s="38"/>
      <c r="BF18" s="38"/>
      <c r="BG18" s="38"/>
      <c r="BH18" s="38"/>
      <c r="BI18" s="38"/>
      <c r="BJ18" s="38"/>
      <c r="BK18" s="38"/>
      <c r="BL18" s="38"/>
      <c r="BM18" s="38"/>
      <c r="BN18" s="38"/>
      <c r="BO18" s="38"/>
    </row>
    <row r="19" spans="1:68" x14ac:dyDescent="0.2">
      <c r="A19" s="37"/>
      <c r="B19" s="37"/>
      <c r="C19" s="37"/>
      <c r="D19" s="37"/>
      <c r="E19" s="30"/>
      <c r="F19" s="30" t="s">
        <v>106</v>
      </c>
      <c r="H19" s="37"/>
      <c r="I19" s="38"/>
      <c r="J19" s="38"/>
      <c r="K19" s="38"/>
      <c r="L19" s="38"/>
      <c r="M19" s="112"/>
      <c r="N19" s="112"/>
      <c r="O19" s="112"/>
      <c r="P19" s="112"/>
      <c r="Q19" s="112"/>
      <c r="R19" s="112"/>
      <c r="S19" s="112"/>
      <c r="T19" s="112"/>
      <c r="U19" s="112"/>
      <c r="V19" s="112"/>
      <c r="W19" s="112"/>
      <c r="X19" s="112"/>
      <c r="Y19" s="112"/>
      <c r="Z19" s="112"/>
      <c r="AA19" s="112"/>
      <c r="AB19" s="112"/>
      <c r="AC19" s="112"/>
      <c r="AD19" s="112"/>
      <c r="AE19" s="112"/>
      <c r="AF19" s="112"/>
      <c r="AG19" s="112"/>
      <c r="AH19" s="112"/>
      <c r="AI19" s="112"/>
      <c r="AJ19" s="112"/>
      <c r="AK19" s="112"/>
      <c r="AL19" s="112"/>
      <c r="AM19" s="112"/>
      <c r="AN19" s="112"/>
      <c r="AO19" s="112"/>
      <c r="AP19" s="112"/>
      <c r="AQ19" s="112"/>
      <c r="AR19" s="112"/>
      <c r="AS19" s="112"/>
      <c r="AT19" s="112"/>
      <c r="AU19" s="112"/>
      <c r="AV19" s="112"/>
      <c r="AW19" s="38"/>
      <c r="AX19" s="38"/>
      <c r="AY19" s="38"/>
      <c r="AZ19" s="38"/>
      <c r="BA19" s="38"/>
      <c r="BB19" s="38"/>
      <c r="BC19" s="38"/>
      <c r="BD19" s="38"/>
      <c r="BE19" s="38"/>
      <c r="BF19" s="38"/>
      <c r="BG19" s="38"/>
      <c r="BH19" s="38"/>
      <c r="BI19" s="38"/>
      <c r="BJ19" s="38"/>
      <c r="BK19" s="38"/>
      <c r="BL19" s="38"/>
      <c r="BM19" s="38"/>
      <c r="BN19" s="38"/>
      <c r="BO19" s="38"/>
    </row>
    <row r="20" spans="1:68" x14ac:dyDescent="0.2">
      <c r="A20" s="78" t="s">
        <v>55</v>
      </c>
      <c r="B20" s="79">
        <f>SUM(E10,E12:E18)</f>
        <v>103</v>
      </c>
      <c r="C20" s="80" t="s">
        <v>41</v>
      </c>
      <c r="D20" s="81"/>
      <c r="E20" s="82"/>
      <c r="F20" s="83">
        <f>SUM(E10,E12,F10,F12)+((Betriebsdaten!$E$17-29)*Kalkulation!D28*Betriebsdaten!D9/60*Stundenlohn)</f>
        <v>0</v>
      </c>
      <c r="H20" s="37"/>
      <c r="I20" s="38"/>
      <c r="J20" s="38"/>
      <c r="K20" s="38"/>
      <c r="L20" s="38"/>
      <c r="M20" s="112"/>
      <c r="N20" s="112"/>
      <c r="O20" s="112"/>
      <c r="P20" s="112"/>
      <c r="Q20" s="112"/>
      <c r="R20" s="112"/>
      <c r="S20" s="112"/>
      <c r="T20" s="112"/>
      <c r="U20" s="112"/>
      <c r="V20" s="112"/>
      <c r="W20" s="112"/>
      <c r="X20" s="112"/>
      <c r="Y20" s="112"/>
      <c r="Z20" s="112"/>
      <c r="AA20" s="112"/>
      <c r="AB20" s="112"/>
      <c r="AC20" s="112"/>
      <c r="AD20" s="112"/>
      <c r="AE20" s="112"/>
      <c r="AF20" s="112"/>
      <c r="AG20" s="112"/>
      <c r="AH20" s="112"/>
      <c r="AI20" s="112"/>
      <c r="AJ20" s="112"/>
      <c r="AK20" s="112"/>
      <c r="AL20" s="112"/>
      <c r="AM20" s="112"/>
      <c r="AN20" s="112"/>
      <c r="AO20" s="112"/>
      <c r="AP20" s="112"/>
      <c r="AQ20" s="112"/>
      <c r="AR20" s="112"/>
      <c r="AS20" s="112"/>
      <c r="AT20" s="112"/>
      <c r="AU20" s="112"/>
      <c r="AV20" s="112"/>
      <c r="AW20" s="38"/>
      <c r="AX20" s="38"/>
      <c r="AY20" s="38"/>
      <c r="AZ20" s="38"/>
      <c r="BA20" s="38"/>
      <c r="BB20" s="38"/>
      <c r="BC20" s="38"/>
      <c r="BD20" s="38"/>
      <c r="BE20" s="38"/>
      <c r="BF20" s="38"/>
      <c r="BG20" s="38"/>
      <c r="BH20" s="38"/>
      <c r="BI20" s="38"/>
      <c r="BJ20" s="38"/>
      <c r="BK20" s="38"/>
      <c r="BL20" s="38"/>
      <c r="BM20" s="38"/>
      <c r="BN20" s="38"/>
      <c r="BO20" s="38"/>
    </row>
    <row r="21" spans="1:68" x14ac:dyDescent="0.2">
      <c r="A21" s="84" t="s">
        <v>56</v>
      </c>
      <c r="B21" s="85">
        <f>SUM(E11:E18)</f>
        <v>103</v>
      </c>
      <c r="C21" s="86" t="s">
        <v>42</v>
      </c>
      <c r="D21" s="87"/>
      <c r="E21" s="88"/>
      <c r="F21" s="89">
        <f>SUM(E11:E13,F11,F13)+((VLOOKUP(Tränkverfahren,Arbeitszeitbedarf,4,FALSE)/60*(Betriebsdaten!E17-28)*Stundenlohn)*Betriebsdaten!C9)/60*Stundenlohn</f>
        <v>0</v>
      </c>
      <c r="I21" s="38"/>
      <c r="J21" s="38"/>
      <c r="K21" s="38"/>
      <c r="L21" s="38"/>
      <c r="M21" s="112"/>
      <c r="N21" s="112"/>
      <c r="O21" s="112"/>
      <c r="P21" s="112"/>
      <c r="Q21" s="112"/>
      <c r="R21" s="112"/>
      <c r="S21" s="112"/>
      <c r="T21" s="112"/>
      <c r="U21" s="112"/>
      <c r="V21" s="112"/>
      <c r="W21" s="112"/>
      <c r="X21" s="112"/>
      <c r="Y21" s="112"/>
      <c r="Z21" s="112"/>
      <c r="AA21" s="112"/>
      <c r="AB21" s="112"/>
      <c r="AC21" s="112"/>
      <c r="AD21" s="112"/>
      <c r="AE21" s="112"/>
      <c r="AF21" s="112"/>
      <c r="AG21" s="112"/>
      <c r="AH21" s="112"/>
      <c r="AI21" s="112"/>
      <c r="AJ21" s="112"/>
      <c r="AK21" s="112"/>
      <c r="AL21" s="112"/>
      <c r="AM21" s="112"/>
      <c r="AN21" s="112"/>
      <c r="AO21" s="112"/>
      <c r="AP21" s="112"/>
      <c r="AQ21" s="112"/>
      <c r="AR21" s="112"/>
      <c r="AS21" s="112"/>
      <c r="AT21" s="112"/>
      <c r="AU21" s="112"/>
      <c r="AV21" s="112"/>
      <c r="AW21" s="38"/>
      <c r="AX21" s="38"/>
      <c r="AY21" s="38"/>
      <c r="AZ21" s="38"/>
      <c r="BA21" s="38"/>
      <c r="BB21" s="38"/>
      <c r="BC21" s="38"/>
      <c r="BD21" s="38"/>
      <c r="BE21" s="38"/>
      <c r="BF21" s="38"/>
      <c r="BG21" s="38"/>
      <c r="BH21" s="38"/>
      <c r="BI21" s="38"/>
      <c r="BJ21" s="38"/>
      <c r="BK21" s="38"/>
      <c r="BL21" s="38"/>
      <c r="BM21" s="38"/>
      <c r="BN21" s="38"/>
      <c r="BO21" s="38"/>
    </row>
    <row r="22" spans="1:68" x14ac:dyDescent="0.2">
      <c r="A22" s="90"/>
      <c r="B22" s="91"/>
      <c r="C22" s="92" t="s">
        <v>57</v>
      </c>
      <c r="D22" s="93"/>
      <c r="E22" s="94"/>
      <c r="F22" s="94">
        <f>IF(F21&gt;F20,F21-F20,(F20-F21))</f>
        <v>0</v>
      </c>
      <c r="I22" s="38"/>
      <c r="J22" s="38"/>
      <c r="K22" s="38"/>
      <c r="L22" s="38"/>
      <c r="M22" s="112"/>
      <c r="N22" s="112"/>
      <c r="O22" s="112"/>
      <c r="P22" s="112"/>
      <c r="Q22" s="112"/>
      <c r="R22" s="112"/>
      <c r="S22" s="112"/>
      <c r="T22" s="112"/>
      <c r="U22" s="112"/>
      <c r="V22" s="112"/>
      <c r="W22" s="112"/>
      <c r="X22" s="112"/>
      <c r="Y22" s="112"/>
      <c r="Z22" s="112"/>
      <c r="AA22" s="112"/>
      <c r="AB22" s="112"/>
      <c r="AC22" s="112"/>
      <c r="AD22" s="112"/>
      <c r="AE22" s="112"/>
      <c r="AF22" s="112"/>
      <c r="AG22" s="112"/>
      <c r="AH22" s="112"/>
      <c r="AI22" s="112"/>
      <c r="AJ22" s="112"/>
      <c r="AK22" s="112"/>
      <c r="AL22" s="112"/>
      <c r="AM22" s="112"/>
      <c r="AN22" s="112"/>
      <c r="AO22" s="112"/>
      <c r="AP22" s="112"/>
      <c r="AQ22" s="112"/>
      <c r="AR22" s="112"/>
      <c r="AS22" s="112"/>
      <c r="AT22" s="112"/>
      <c r="AU22" s="112"/>
      <c r="AV22" s="112"/>
      <c r="AW22" s="38"/>
      <c r="AX22" s="38"/>
      <c r="AY22" s="38"/>
      <c r="AZ22" s="38"/>
      <c r="BA22" s="38"/>
      <c r="BB22" s="38"/>
      <c r="BC22" s="38"/>
      <c r="BD22" s="38"/>
      <c r="BE22" s="38"/>
      <c r="BF22" s="38"/>
      <c r="BG22" s="38"/>
      <c r="BH22" s="38"/>
      <c r="BI22" s="38"/>
      <c r="BJ22" s="38"/>
      <c r="BK22" s="38"/>
      <c r="BL22" s="38"/>
      <c r="BM22" s="38"/>
      <c r="BN22" s="38"/>
      <c r="BO22" s="38"/>
    </row>
    <row r="23" spans="1:68" x14ac:dyDescent="0.2">
      <c r="A23" s="37"/>
      <c r="B23" s="37"/>
      <c r="C23" s="95" t="str">
        <f>IF(F20&lt;F21,"Vollmilch tränken", "Milchaustauscher einsetzen")</f>
        <v>Milchaustauscher einsetzen</v>
      </c>
      <c r="D23" s="37"/>
      <c r="E23" s="37"/>
      <c r="F23" s="60"/>
      <c r="I23" s="38"/>
      <c r="J23" s="38"/>
      <c r="K23" s="38"/>
      <c r="L23" s="38"/>
      <c r="M23" s="112"/>
      <c r="N23" s="112"/>
      <c r="O23" s="112"/>
      <c r="P23" s="112"/>
      <c r="Q23" s="112"/>
      <c r="R23" s="112"/>
      <c r="S23" s="112"/>
      <c r="T23" s="112"/>
      <c r="U23" s="112"/>
      <c r="V23" s="112"/>
      <c r="W23" s="112"/>
      <c r="X23" s="112"/>
      <c r="Y23" s="112"/>
      <c r="Z23" s="112"/>
      <c r="AA23" s="112"/>
      <c r="AB23" s="112"/>
      <c r="AC23" s="112"/>
      <c r="AD23" s="112"/>
      <c r="AE23" s="112"/>
      <c r="AF23" s="112"/>
      <c r="AG23" s="112"/>
      <c r="AH23" s="112"/>
      <c r="AI23" s="112"/>
      <c r="AJ23" s="112"/>
      <c r="AK23" s="112"/>
      <c r="AL23" s="112"/>
      <c r="AM23" s="112"/>
      <c r="AN23" s="112"/>
      <c r="AO23" s="112"/>
      <c r="AP23" s="112"/>
      <c r="AQ23" s="112"/>
      <c r="AR23" s="112"/>
      <c r="AS23" s="112"/>
      <c r="AT23" s="112"/>
      <c r="AU23" s="112"/>
      <c r="AV23" s="112"/>
      <c r="AW23" s="38"/>
      <c r="AX23" s="38"/>
      <c r="AY23" s="38"/>
      <c r="AZ23" s="38"/>
      <c r="BA23" s="38"/>
      <c r="BB23" s="38"/>
      <c r="BC23" s="38"/>
      <c r="BD23" s="38"/>
      <c r="BE23" s="38"/>
      <c r="BF23" s="38"/>
      <c r="BG23" s="38"/>
      <c r="BH23" s="38"/>
      <c r="BI23" s="38"/>
      <c r="BJ23" s="38"/>
      <c r="BK23" s="38"/>
      <c r="BL23" s="38"/>
      <c r="BM23" s="38"/>
      <c r="BN23" s="38"/>
      <c r="BO23" s="38"/>
    </row>
    <row r="24" spans="1:68" x14ac:dyDescent="0.2">
      <c r="A24" s="96" t="s">
        <v>7</v>
      </c>
      <c r="B24" s="96"/>
      <c r="C24" s="96"/>
      <c r="D24" s="96"/>
      <c r="E24" s="37"/>
      <c r="F24" s="37"/>
      <c r="I24" s="38"/>
      <c r="J24" s="38"/>
      <c r="K24" s="38"/>
      <c r="L24" s="38"/>
      <c r="M24" s="112"/>
      <c r="N24" s="112"/>
      <c r="O24" s="112"/>
      <c r="P24" s="112"/>
      <c r="Q24" s="112"/>
      <c r="R24" s="112"/>
      <c r="S24" s="112"/>
      <c r="T24" s="112"/>
      <c r="U24" s="112"/>
      <c r="V24" s="112"/>
      <c r="W24" s="112"/>
      <c r="X24" s="112"/>
      <c r="Y24" s="112"/>
      <c r="Z24" s="112"/>
      <c r="AA24" s="112"/>
      <c r="AB24" s="112"/>
      <c r="AC24" s="112"/>
      <c r="AD24" s="112"/>
      <c r="AE24" s="112"/>
      <c r="AF24" s="112"/>
      <c r="AG24" s="112"/>
      <c r="AH24" s="112"/>
      <c r="AI24" s="112"/>
      <c r="AJ24" s="112"/>
      <c r="AK24" s="112"/>
      <c r="AL24" s="112"/>
      <c r="AM24" s="112"/>
      <c r="AN24" s="112"/>
      <c r="AO24" s="112"/>
      <c r="AP24" s="112"/>
      <c r="AQ24" s="112"/>
      <c r="AR24" s="112"/>
      <c r="AS24" s="112"/>
      <c r="AT24" s="112"/>
      <c r="AU24" s="112"/>
      <c r="AV24" s="112"/>
      <c r="AW24" s="38"/>
      <c r="AX24" s="38"/>
      <c r="AY24" s="38"/>
      <c r="AZ24" s="38"/>
      <c r="BA24" s="38"/>
      <c r="BB24" s="38"/>
      <c r="BC24" s="38"/>
      <c r="BD24" s="38"/>
      <c r="BE24" s="38"/>
      <c r="BF24" s="38"/>
      <c r="BG24" s="38"/>
      <c r="BH24" s="38"/>
      <c r="BI24" s="38"/>
      <c r="BJ24" s="38"/>
      <c r="BK24" s="38"/>
      <c r="BL24" s="38"/>
      <c r="BM24" s="38"/>
      <c r="BN24" s="38"/>
      <c r="BO24" s="38"/>
    </row>
    <row r="25" spans="1:68" x14ac:dyDescent="0.2">
      <c r="A25" s="159" t="s">
        <v>13</v>
      </c>
      <c r="B25" s="160"/>
      <c r="C25" s="160"/>
      <c r="D25" s="161"/>
      <c r="E25" s="148"/>
      <c r="F25" s="148"/>
      <c r="I25" s="38"/>
      <c r="J25" s="38"/>
      <c r="K25" s="38"/>
      <c r="L25" s="38"/>
      <c r="M25" s="112"/>
      <c r="N25" s="112"/>
      <c r="O25" s="112"/>
      <c r="P25" s="112"/>
      <c r="Q25" s="112"/>
      <c r="R25" s="112"/>
      <c r="S25" s="112"/>
      <c r="T25" s="112"/>
      <c r="U25" s="112"/>
      <c r="V25" s="112"/>
      <c r="W25" s="112"/>
      <c r="X25" s="112"/>
      <c r="Y25" s="112"/>
      <c r="Z25" s="112"/>
      <c r="AA25" s="112"/>
      <c r="AB25" s="112"/>
      <c r="AC25" s="112"/>
      <c r="AD25" s="112"/>
      <c r="AE25" s="112"/>
      <c r="AF25" s="112"/>
      <c r="AG25" s="112"/>
      <c r="AH25" s="112"/>
      <c r="AI25" s="112"/>
      <c r="AJ25" s="112"/>
      <c r="AK25" s="112"/>
      <c r="AL25" s="112"/>
      <c r="AM25" s="112"/>
      <c r="AN25" s="112"/>
      <c r="AO25" s="112"/>
      <c r="AP25" s="112"/>
      <c r="AQ25" s="112"/>
      <c r="AR25" s="112"/>
      <c r="AS25" s="112"/>
      <c r="AT25" s="112"/>
      <c r="AU25" s="112"/>
      <c r="AV25" s="112"/>
      <c r="AW25" s="38"/>
      <c r="AX25" s="38"/>
      <c r="AY25" s="38"/>
      <c r="AZ25" s="38"/>
      <c r="BA25" s="38"/>
      <c r="BB25" s="38"/>
      <c r="BC25" s="38"/>
      <c r="BD25" s="38"/>
      <c r="BE25" s="38"/>
      <c r="BF25" s="38"/>
      <c r="BG25" s="38"/>
      <c r="BH25" s="38"/>
      <c r="BI25" s="38"/>
      <c r="BJ25" s="38"/>
      <c r="BK25" s="38"/>
      <c r="BL25" s="38"/>
      <c r="BM25" s="38"/>
      <c r="BN25" s="38"/>
      <c r="BO25" s="38"/>
    </row>
    <row r="26" spans="1:68" x14ac:dyDescent="0.2">
      <c r="A26" s="97"/>
      <c r="B26" s="98" t="s">
        <v>70</v>
      </c>
      <c r="C26" s="99"/>
      <c r="D26" s="100" t="s">
        <v>87</v>
      </c>
      <c r="E26" s="37"/>
      <c r="F26" s="37"/>
      <c r="I26" s="38"/>
      <c r="J26" s="38"/>
      <c r="K26" s="38"/>
      <c r="L26" s="38"/>
      <c r="M26" s="112"/>
      <c r="N26" s="112"/>
      <c r="O26" s="112"/>
      <c r="P26" s="112"/>
      <c r="Q26" s="112"/>
      <c r="R26" s="112"/>
      <c r="S26" s="112"/>
      <c r="T26" s="112"/>
      <c r="U26" s="112"/>
      <c r="V26" s="112"/>
      <c r="W26" s="112"/>
      <c r="X26" s="112"/>
      <c r="Y26" s="112"/>
      <c r="Z26" s="112"/>
      <c r="AA26" s="112"/>
      <c r="AB26" s="112"/>
      <c r="AC26" s="112"/>
      <c r="AD26" s="112"/>
      <c r="AE26" s="112"/>
      <c r="AF26" s="112"/>
      <c r="AG26" s="112"/>
      <c r="AH26" s="112"/>
      <c r="AI26" s="112"/>
      <c r="AJ26" s="112"/>
      <c r="AK26" s="112"/>
      <c r="AL26" s="112"/>
      <c r="AM26" s="112"/>
      <c r="AN26" s="112"/>
      <c r="AO26" s="112"/>
      <c r="AP26" s="112"/>
      <c r="AQ26" s="112"/>
      <c r="AR26" s="112"/>
      <c r="AS26" s="112"/>
      <c r="AT26" s="112"/>
      <c r="AU26" s="112"/>
      <c r="AV26" s="112"/>
      <c r="AW26" s="38"/>
      <c r="AX26" s="38"/>
      <c r="AY26" s="38"/>
      <c r="AZ26" s="38"/>
      <c r="BA26" s="38"/>
      <c r="BB26" s="38"/>
      <c r="BC26" s="38"/>
      <c r="BD26" s="38"/>
      <c r="BE26" s="38"/>
      <c r="BF26" s="38"/>
      <c r="BG26" s="38"/>
      <c r="BH26" s="38"/>
      <c r="BI26" s="38"/>
      <c r="BJ26" s="38"/>
      <c r="BK26" s="38"/>
      <c r="BL26" s="38"/>
      <c r="BM26" s="38"/>
      <c r="BN26" s="38"/>
      <c r="BO26" s="38"/>
    </row>
    <row r="27" spans="1:68" x14ac:dyDescent="0.2">
      <c r="A27" s="101" t="s">
        <v>6</v>
      </c>
      <c r="B27" s="102" t="s">
        <v>32</v>
      </c>
      <c r="C27" s="102"/>
      <c r="D27" s="103">
        <v>1.1299999999999999</v>
      </c>
      <c r="E27" s="37"/>
      <c r="F27" s="37"/>
      <c r="I27" s="38"/>
      <c r="J27" s="38"/>
      <c r="K27" s="38"/>
      <c r="L27" s="38"/>
      <c r="M27" s="112"/>
      <c r="N27" s="112"/>
      <c r="O27" s="112"/>
      <c r="P27" s="112"/>
      <c r="Q27" s="112"/>
      <c r="R27" s="112"/>
      <c r="S27" s="112"/>
      <c r="T27" s="112"/>
      <c r="U27" s="112"/>
      <c r="V27" s="112"/>
      <c r="W27" s="112"/>
      <c r="X27" s="112"/>
      <c r="Y27" s="112"/>
      <c r="Z27" s="112"/>
      <c r="AA27" s="112"/>
      <c r="AB27" s="112"/>
      <c r="AC27" s="112"/>
      <c r="AD27" s="112"/>
      <c r="AE27" s="112"/>
      <c r="AF27" s="112"/>
      <c r="AG27" s="112"/>
      <c r="AH27" s="112"/>
      <c r="AI27" s="112"/>
      <c r="AJ27" s="112"/>
      <c r="AK27" s="112"/>
      <c r="AL27" s="112"/>
      <c r="AM27" s="112"/>
      <c r="AN27" s="112"/>
      <c r="AO27" s="112"/>
      <c r="AP27" s="112"/>
      <c r="AQ27" s="112"/>
      <c r="AR27" s="112"/>
      <c r="AS27" s="112"/>
      <c r="AT27" s="112"/>
      <c r="AU27" s="112"/>
      <c r="AV27" s="112"/>
      <c r="AW27" s="38"/>
      <c r="AX27" s="38"/>
      <c r="AY27" s="38"/>
      <c r="AZ27" s="38"/>
      <c r="BA27" s="38"/>
      <c r="BB27" s="38"/>
      <c r="BC27" s="38"/>
      <c r="BD27" s="38"/>
      <c r="BE27" s="38"/>
      <c r="BF27" s="38"/>
      <c r="BG27" s="38"/>
      <c r="BH27" s="38"/>
      <c r="BI27" s="38"/>
      <c r="BJ27" s="38"/>
      <c r="BK27" s="38"/>
      <c r="BL27" s="38"/>
      <c r="BM27" s="38"/>
      <c r="BN27" s="38"/>
      <c r="BO27" s="38"/>
    </row>
    <row r="28" spans="1:68" x14ac:dyDescent="0.2">
      <c r="A28" s="101" t="s">
        <v>15</v>
      </c>
      <c r="B28" s="102" t="s">
        <v>32</v>
      </c>
      <c r="C28" s="102"/>
      <c r="D28" s="103">
        <v>2.5049999999999999</v>
      </c>
      <c r="E28" s="37"/>
      <c r="F28" s="37"/>
      <c r="I28" s="38"/>
      <c r="J28" s="38"/>
      <c r="K28" s="38"/>
      <c r="L28" s="38"/>
      <c r="M28" s="112"/>
      <c r="N28" s="112"/>
      <c r="O28" s="112"/>
      <c r="P28" s="112"/>
      <c r="Q28" s="112"/>
      <c r="R28" s="112"/>
      <c r="S28" s="112"/>
      <c r="T28" s="112"/>
      <c r="U28" s="112"/>
      <c r="V28" s="112"/>
      <c r="W28" s="112"/>
      <c r="X28" s="112"/>
      <c r="Y28" s="112"/>
      <c r="Z28" s="112"/>
      <c r="AA28" s="112"/>
      <c r="AB28" s="112"/>
      <c r="AC28" s="112"/>
      <c r="AD28" s="112"/>
      <c r="AE28" s="112"/>
      <c r="AF28" s="112"/>
      <c r="AG28" s="112"/>
      <c r="AH28" s="112"/>
      <c r="AI28" s="112"/>
      <c r="AJ28" s="112"/>
      <c r="AK28" s="112"/>
      <c r="AL28" s="112"/>
      <c r="AM28" s="112"/>
      <c r="AN28" s="112"/>
      <c r="AO28" s="112"/>
      <c r="AP28" s="112"/>
      <c r="AQ28" s="112"/>
      <c r="AR28" s="112"/>
      <c r="AS28" s="112"/>
      <c r="AT28" s="112"/>
      <c r="AU28" s="112"/>
      <c r="AV28" s="112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</row>
    <row r="29" spans="1:68" x14ac:dyDescent="0.2">
      <c r="A29" s="101" t="s">
        <v>16</v>
      </c>
      <c r="B29" s="102" t="s">
        <v>32</v>
      </c>
      <c r="C29" s="102"/>
      <c r="D29" s="103">
        <v>2.9550000000000001</v>
      </c>
      <c r="E29" s="37"/>
      <c r="F29" s="37"/>
      <c r="H29" s="37"/>
      <c r="I29" s="38"/>
      <c r="J29" s="38"/>
      <c r="K29" s="38"/>
      <c r="L29" s="38"/>
      <c r="M29" s="112"/>
      <c r="N29" s="112"/>
      <c r="O29" s="112"/>
      <c r="P29" s="112"/>
      <c r="Q29" s="117"/>
      <c r="R29" s="112"/>
      <c r="S29" s="112"/>
      <c r="T29" s="112"/>
      <c r="U29" s="112"/>
      <c r="V29" s="112"/>
      <c r="W29" s="112"/>
      <c r="X29" s="112"/>
      <c r="Y29" s="112"/>
      <c r="Z29" s="112"/>
      <c r="AA29" s="112"/>
      <c r="AB29" s="112"/>
      <c r="AC29" s="112"/>
      <c r="AD29" s="112"/>
      <c r="AE29" s="112"/>
      <c r="AF29" s="112"/>
      <c r="AG29" s="112"/>
      <c r="AH29" s="112"/>
      <c r="AI29" s="112"/>
      <c r="AJ29" s="112"/>
      <c r="AK29" s="112"/>
      <c r="AL29" s="112"/>
      <c r="AM29" s="112"/>
      <c r="AN29" s="112"/>
      <c r="AO29" s="112"/>
      <c r="AP29" s="112"/>
      <c r="AQ29" s="112"/>
      <c r="AR29" s="112"/>
      <c r="AS29" s="112"/>
      <c r="AT29" s="112"/>
      <c r="AU29" s="112"/>
      <c r="AV29" s="112"/>
      <c r="AW29" s="38"/>
      <c r="AX29" s="38"/>
      <c r="AY29" s="38"/>
      <c r="AZ29" s="38"/>
      <c r="BA29" s="38"/>
      <c r="BB29" s="38"/>
      <c r="BC29" s="38"/>
      <c r="BD29" s="38"/>
      <c r="BE29" s="38"/>
      <c r="BF29" s="38"/>
      <c r="BG29" s="38"/>
      <c r="BH29" s="38"/>
      <c r="BI29" s="38"/>
      <c r="BJ29" s="38"/>
      <c r="BK29" s="38"/>
      <c r="BL29" s="38"/>
      <c r="BM29" s="38"/>
      <c r="BN29" s="38"/>
      <c r="BO29" s="38"/>
    </row>
    <row r="30" spans="1:68" x14ac:dyDescent="0.2">
      <c r="A30" s="101" t="s">
        <v>17</v>
      </c>
      <c r="B30" s="102" t="s">
        <v>32</v>
      </c>
      <c r="C30" s="102"/>
      <c r="D30" s="103">
        <v>9.7650000000000006</v>
      </c>
      <c r="E30" s="37"/>
      <c r="F30" s="37"/>
      <c r="H30" s="37"/>
      <c r="I30" s="38"/>
      <c r="J30" s="38"/>
      <c r="K30" s="38"/>
      <c r="L30" s="38"/>
      <c r="M30" s="112"/>
      <c r="N30" s="112"/>
      <c r="O30" s="112"/>
      <c r="P30" s="112"/>
      <c r="Q30" s="112"/>
      <c r="R30" s="112"/>
      <c r="S30" s="112"/>
      <c r="T30" s="112"/>
      <c r="U30" s="112"/>
      <c r="V30" s="112"/>
      <c r="W30" s="112"/>
      <c r="X30" s="112"/>
      <c r="Y30" s="112"/>
      <c r="Z30" s="112"/>
      <c r="AA30" s="112"/>
      <c r="AB30" s="112"/>
      <c r="AC30" s="112"/>
      <c r="AD30" s="112"/>
      <c r="AE30" s="112"/>
      <c r="AF30" s="112"/>
      <c r="AG30" s="112"/>
      <c r="AH30" s="112"/>
      <c r="AI30" s="112"/>
      <c r="AJ30" s="112"/>
      <c r="AK30" s="112"/>
      <c r="AL30" s="112"/>
      <c r="AM30" s="112"/>
      <c r="AN30" s="112"/>
      <c r="AO30" s="112"/>
      <c r="AP30" s="112"/>
      <c r="AQ30" s="112"/>
      <c r="AR30" s="112"/>
      <c r="AS30" s="112"/>
      <c r="AT30" s="112"/>
      <c r="AU30" s="112"/>
      <c r="AV30" s="112"/>
      <c r="AW30" s="38"/>
      <c r="AX30" s="65"/>
      <c r="AY30" s="38"/>
      <c r="AZ30" s="38"/>
      <c r="BA30" s="38"/>
      <c r="BB30" s="38"/>
      <c r="BC30" s="38"/>
      <c r="BD30" s="38"/>
      <c r="BE30" s="38"/>
      <c r="BF30" s="38"/>
      <c r="BG30" s="38"/>
      <c r="BH30" s="38"/>
      <c r="BI30" s="38"/>
      <c r="BJ30" s="38"/>
      <c r="BK30" s="38"/>
      <c r="BL30" s="38"/>
      <c r="BM30" s="38"/>
      <c r="BN30" s="38"/>
      <c r="BO30" s="38"/>
    </row>
    <row r="31" spans="1:68" s="136" customFormat="1" x14ac:dyDescent="0.2">
      <c r="A31" s="131" t="s">
        <v>30</v>
      </c>
      <c r="B31" s="132" t="s">
        <v>93</v>
      </c>
      <c r="C31" s="133"/>
      <c r="D31" s="134">
        <v>13.5</v>
      </c>
      <c r="E31" s="135"/>
      <c r="F31" s="135"/>
      <c r="H31" s="135"/>
      <c r="I31" s="137"/>
      <c r="J31" s="137"/>
      <c r="K31" s="137"/>
      <c r="L31" s="137"/>
      <c r="M31" s="138"/>
      <c r="N31" s="138"/>
      <c r="O31" s="138"/>
      <c r="P31" s="138"/>
      <c r="Q31" s="138"/>
      <c r="R31" s="138"/>
      <c r="S31" s="138"/>
      <c r="T31" s="138"/>
      <c r="U31" s="138"/>
      <c r="V31" s="138"/>
      <c r="W31" s="138"/>
      <c r="X31" s="138"/>
      <c r="Y31" s="138"/>
      <c r="Z31" s="138"/>
      <c r="AA31" s="138"/>
      <c r="AB31" s="138"/>
      <c r="AC31" s="138"/>
      <c r="AD31" s="138"/>
      <c r="AE31" s="138"/>
      <c r="AF31" s="138"/>
      <c r="AG31" s="138"/>
      <c r="AH31" s="138"/>
      <c r="AI31" s="138"/>
      <c r="AJ31" s="138"/>
      <c r="AK31" s="138"/>
      <c r="AL31" s="138"/>
      <c r="AM31" s="138"/>
      <c r="AN31" s="138"/>
      <c r="AO31" s="138"/>
      <c r="AP31" s="138"/>
      <c r="AQ31" s="138"/>
      <c r="AR31" s="138"/>
      <c r="AS31" s="138"/>
      <c r="AT31" s="138"/>
      <c r="AU31" s="138"/>
      <c r="AV31" s="138"/>
      <c r="AW31" s="137"/>
      <c r="AX31" s="65"/>
      <c r="AY31" s="137"/>
      <c r="AZ31" s="137"/>
      <c r="BA31" s="137"/>
      <c r="BB31" s="137"/>
      <c r="BC31" s="137"/>
      <c r="BD31" s="137"/>
      <c r="BE31" s="137"/>
      <c r="BF31" s="137"/>
      <c r="BG31" s="137"/>
      <c r="BH31" s="137"/>
      <c r="BI31" s="137"/>
      <c r="BJ31" s="137"/>
      <c r="BK31" s="137"/>
      <c r="BL31" s="137"/>
      <c r="BM31" s="137"/>
      <c r="BN31" s="137"/>
      <c r="BO31" s="137"/>
    </row>
    <row r="32" spans="1:68" s="136" customFormat="1" x14ac:dyDescent="0.2">
      <c r="A32" s="131" t="s">
        <v>31</v>
      </c>
      <c r="B32" s="132" t="s">
        <v>94</v>
      </c>
      <c r="C32" s="133"/>
      <c r="D32" s="134">
        <f>0.74*4</f>
        <v>2.96</v>
      </c>
      <c r="E32" s="135"/>
      <c r="F32" s="166"/>
      <c r="G32" s="167" t="s">
        <v>109</v>
      </c>
      <c r="H32" s="166"/>
      <c r="I32" s="168"/>
      <c r="J32" s="168"/>
      <c r="K32" s="168"/>
      <c r="L32" s="168"/>
      <c r="M32" s="168"/>
      <c r="N32" s="168"/>
      <c r="O32" s="168"/>
      <c r="P32" s="168"/>
      <c r="Q32" s="168"/>
      <c r="R32" s="168"/>
      <c r="S32" s="168"/>
      <c r="T32" s="168"/>
      <c r="U32" s="168"/>
      <c r="V32" s="168"/>
      <c r="W32" s="168"/>
      <c r="X32" s="168"/>
      <c r="Y32" s="168"/>
      <c r="Z32" s="168"/>
      <c r="AA32" s="168"/>
      <c r="AB32" s="168"/>
      <c r="AC32" s="168"/>
      <c r="AD32" s="168"/>
      <c r="AE32" s="168"/>
      <c r="AF32" s="168"/>
      <c r="AG32" s="168"/>
      <c r="AH32" s="168"/>
      <c r="AI32" s="168"/>
      <c r="AJ32" s="168"/>
      <c r="AK32" s="168"/>
      <c r="AL32" s="168"/>
      <c r="AM32" s="168"/>
      <c r="AN32" s="168"/>
      <c r="AO32" s="168"/>
      <c r="AP32" s="168"/>
      <c r="AQ32" s="168"/>
      <c r="AR32" s="168"/>
      <c r="AS32" s="168"/>
      <c r="AT32" s="168"/>
      <c r="AU32" s="168"/>
      <c r="AV32" s="168"/>
      <c r="AW32" s="168"/>
      <c r="AX32" s="168"/>
      <c r="AY32" s="168"/>
      <c r="AZ32" s="168"/>
      <c r="BA32" s="168"/>
      <c r="BB32" s="168"/>
      <c r="BC32" s="168"/>
      <c r="BD32" s="168"/>
      <c r="BE32" s="168"/>
      <c r="BF32" s="168"/>
      <c r="BG32" s="168"/>
      <c r="BH32" s="168"/>
      <c r="BI32" s="168"/>
      <c r="BJ32" s="168"/>
      <c r="BK32" s="168"/>
      <c r="BL32" s="168"/>
      <c r="BM32" s="168"/>
      <c r="BN32" s="168"/>
      <c r="BO32" s="168"/>
      <c r="BP32" s="167"/>
    </row>
    <row r="33" spans="1:84" s="136" customFormat="1" x14ac:dyDescent="0.2">
      <c r="A33" s="131" t="s">
        <v>89</v>
      </c>
      <c r="B33" s="132" t="s">
        <v>93</v>
      </c>
      <c r="C33" s="133"/>
      <c r="D33" s="134">
        <v>11.2</v>
      </c>
      <c r="E33" s="135"/>
      <c r="F33" s="166"/>
      <c r="G33" s="167"/>
      <c r="H33" s="166">
        <f>IF(B44&lt;Betriebsdaten!$E$17,B44,"")</f>
        <v>29</v>
      </c>
      <c r="I33" s="166">
        <f>IF(C44&lt;Betriebsdaten!$E$17,C44,"")</f>
        <v>30</v>
      </c>
      <c r="J33" s="166">
        <f>IF(D44&lt;Betriebsdaten!$E$17,D44,"")</f>
        <v>31</v>
      </c>
      <c r="K33" s="166">
        <f>IF(E44&lt;Betriebsdaten!$E$17,E44,"")</f>
        <v>32</v>
      </c>
      <c r="L33" s="166">
        <f>IF(F44&lt;Betriebsdaten!$E$17,F44,"")</f>
        <v>33</v>
      </c>
      <c r="M33" s="166">
        <f>IF(G44&lt;Betriebsdaten!$E$17,G44,"")</f>
        <v>34</v>
      </c>
      <c r="N33" s="166">
        <f>IF(H44&lt;Betriebsdaten!$E$17,H44,"")</f>
        <v>35</v>
      </c>
      <c r="O33" s="166">
        <f>IF(I44&lt;Betriebsdaten!$E$17,I44,"")</f>
        <v>36</v>
      </c>
      <c r="P33" s="166">
        <f>IF(J44&lt;Betriebsdaten!$E$17,J44,"")</f>
        <v>37</v>
      </c>
      <c r="Q33" s="166">
        <f>IF(K44&lt;Betriebsdaten!$E$17,K44,"")</f>
        <v>38</v>
      </c>
      <c r="R33" s="166">
        <f>IF(L44&lt;Betriebsdaten!$E$17,L44,"")</f>
        <v>39</v>
      </c>
      <c r="S33" s="166">
        <f>IF(M44&lt;Betriebsdaten!$E$17,M44,"")</f>
        <v>40</v>
      </c>
      <c r="T33" s="166">
        <f>IF(N44&lt;Betriebsdaten!$E$17,N44,"")</f>
        <v>41</v>
      </c>
      <c r="U33" s="166">
        <f>IF(O44&lt;Betriebsdaten!$E$17,O44,"")</f>
        <v>42</v>
      </c>
      <c r="V33" s="166">
        <f>IF(P44&lt;Betriebsdaten!$E$17,P44,"")</f>
        <v>43</v>
      </c>
      <c r="W33" s="166">
        <f>IF(Q44&lt;Betriebsdaten!$E$17,Q44,"")</f>
        <v>44</v>
      </c>
      <c r="X33" s="166">
        <f>IF(R44&lt;Betriebsdaten!$E$17,R44,"")</f>
        <v>45</v>
      </c>
      <c r="Y33" s="166">
        <f>IF(S44&lt;Betriebsdaten!$E$17,S44,"")</f>
        <v>46</v>
      </c>
      <c r="Z33" s="166">
        <f>IF(T44&lt;Betriebsdaten!$E$17,T44,"")</f>
        <v>47</v>
      </c>
      <c r="AA33" s="166">
        <f>IF(U44&lt;Betriebsdaten!$E$17,U44,"")</f>
        <v>48</v>
      </c>
      <c r="AB33" s="166">
        <f>IF(V44&lt;Betriebsdaten!$E$17,V44,"")</f>
        <v>49</v>
      </c>
      <c r="AC33" s="166">
        <f>IF(W44&lt;Betriebsdaten!$E$17,W44,"")</f>
        <v>50</v>
      </c>
      <c r="AD33" s="166">
        <f>IF(X44&lt;Betriebsdaten!$E$17,X44,"")</f>
        <v>51</v>
      </c>
      <c r="AE33" s="166">
        <f>IF(Y44&lt;Betriebsdaten!$E$17,Y44,"")</f>
        <v>52</v>
      </c>
      <c r="AF33" s="166">
        <f>IF(Z44&lt;Betriebsdaten!$E$17,Z44,"")</f>
        <v>53</v>
      </c>
      <c r="AG33" s="166">
        <f>IF(AA44&lt;Betriebsdaten!$E$17,AA44,"")</f>
        <v>54</v>
      </c>
      <c r="AH33" s="166">
        <f>IF(AB44&lt;Betriebsdaten!$E$17,AB44,"")</f>
        <v>55</v>
      </c>
      <c r="AI33" s="166">
        <f>IF(AC44&lt;Betriebsdaten!$E$17,AC44,"")</f>
        <v>56</v>
      </c>
      <c r="AJ33" s="166">
        <f>IF(AD44&lt;Betriebsdaten!$E$17,AD44,"")</f>
        <v>57</v>
      </c>
      <c r="AK33" s="166">
        <f>IF(AE44&lt;Betriebsdaten!$E$17,AE44,"")</f>
        <v>58</v>
      </c>
      <c r="AL33" s="166">
        <f>IF(AF44&lt;Betriebsdaten!$E$17,AF44,"")</f>
        <v>59</v>
      </c>
      <c r="AM33" s="166">
        <f>IF(AG44&lt;Betriebsdaten!$E$17,AG44,"")</f>
        <v>60</v>
      </c>
      <c r="AN33" s="166">
        <f>IF(AH44&lt;Betriebsdaten!$E$17,AH44,"")</f>
        <v>61</v>
      </c>
      <c r="AO33" s="166">
        <f>IF(AI44&lt;Betriebsdaten!$E$17,AI44,"")</f>
        <v>62</v>
      </c>
      <c r="AP33" s="166">
        <f>IF(AJ44&lt;Betriebsdaten!$E$17,AJ44,"")</f>
        <v>63</v>
      </c>
      <c r="AQ33" s="166">
        <f>IF(AK44&lt;Betriebsdaten!$E$17,AK44,"")</f>
        <v>64</v>
      </c>
      <c r="AR33" s="166">
        <f>IF(AL44&lt;Betriebsdaten!$E$17,AL44,"")</f>
        <v>65</v>
      </c>
      <c r="AS33" s="166">
        <f>IF(AM44&lt;Betriebsdaten!$E$17,AM44,"")</f>
        <v>66</v>
      </c>
      <c r="AT33" s="166">
        <f>IF(AN44&lt;Betriebsdaten!$E$17,AN44,"")</f>
        <v>67</v>
      </c>
      <c r="AU33" s="166">
        <f>IF(AO44&lt;Betriebsdaten!$E$17,AO44,"")</f>
        <v>68</v>
      </c>
      <c r="AV33" s="166">
        <f>IF(AP44&lt;Betriebsdaten!$E$17,AP44,"")</f>
        <v>69</v>
      </c>
      <c r="AW33" s="166">
        <f>IF(AQ44&lt;=Betriebsdaten!$E$17,AQ44,"")</f>
        <v>70</v>
      </c>
      <c r="AX33" s="166" t="str">
        <f>IF(AR44&lt;Betriebsdaten!$E$17,AR44,"")</f>
        <v/>
      </c>
      <c r="AY33" s="166" t="str">
        <f>IF(AS44&lt;Betriebsdaten!$E$17,AS44,"")</f>
        <v/>
      </c>
      <c r="AZ33" s="166" t="str">
        <f>IF(AT44&lt;Betriebsdaten!$E$17,AT44,"")</f>
        <v/>
      </c>
      <c r="BA33" s="166" t="str">
        <f>IF(AU44&lt;Betriebsdaten!$E$17,AU44,"")</f>
        <v/>
      </c>
      <c r="BB33" s="166" t="str">
        <f>IF(AV44&lt;Betriebsdaten!$E$17,AV44,"")</f>
        <v/>
      </c>
      <c r="BC33" s="166" t="str">
        <f>IF(AW44&lt;Betriebsdaten!$E$17,AW44,"")</f>
        <v/>
      </c>
      <c r="BD33" s="166" t="str">
        <f>IF(AX44&lt;Betriebsdaten!$E$17,AX44,"")</f>
        <v/>
      </c>
      <c r="BE33" s="166" t="str">
        <f>IF(AY44&lt;Betriebsdaten!$E$17,AY44,"")</f>
        <v/>
      </c>
      <c r="BF33" s="166" t="str">
        <f>IF(AZ44&lt;Betriebsdaten!$E$17,AZ44,"")</f>
        <v/>
      </c>
      <c r="BG33" s="166" t="str">
        <f>IF(BA44&lt;Betriebsdaten!$E$17,BA44,"")</f>
        <v/>
      </c>
      <c r="BH33" s="166" t="str">
        <f>IF(BB44&lt;Betriebsdaten!$E$17,BB44,"")</f>
        <v/>
      </c>
      <c r="BI33" s="166" t="str">
        <f>IF(BC44&lt;Betriebsdaten!$E$17,BC44,"")</f>
        <v/>
      </c>
      <c r="BJ33" s="166" t="str">
        <f>IF(BD44&lt;=Betriebsdaten!$E$17,BD44,"")</f>
        <v/>
      </c>
      <c r="BK33" s="166" t="str">
        <f>IF(BE44&lt;=Betriebsdaten!$E$17,BE44,"")</f>
        <v/>
      </c>
      <c r="BL33" s="166" t="str">
        <f>IF(BF44&lt;Betriebsdaten!$E$17,BF44,"")</f>
        <v/>
      </c>
      <c r="BM33" s="166"/>
      <c r="BN33" s="166"/>
      <c r="BO33" s="166"/>
      <c r="BP33" s="166"/>
      <c r="BQ33" s="135"/>
      <c r="BR33" s="135"/>
    </row>
    <row r="34" spans="1:84" s="136" customFormat="1" ht="15" customHeight="1" x14ac:dyDescent="0.2">
      <c r="A34" s="131" t="s">
        <v>90</v>
      </c>
      <c r="B34" s="132" t="s">
        <v>91</v>
      </c>
      <c r="C34" s="133"/>
      <c r="D34" s="134">
        <v>1.01</v>
      </c>
      <c r="E34" s="135"/>
      <c r="F34" s="166"/>
      <c r="G34" s="167" t="s">
        <v>48</v>
      </c>
      <c r="H34" s="169" t="str">
        <f>IF(B47&gt;0,B47,"")</f>
        <v/>
      </c>
      <c r="I34" s="169" t="str">
        <f>IF(C47&gt;0,C47,"")</f>
        <v/>
      </c>
      <c r="J34" s="169" t="str">
        <f t="shared" ref="J34:BO34" si="1">IF(D47&gt;0,D47,"")</f>
        <v/>
      </c>
      <c r="K34" s="169" t="str">
        <f t="shared" si="1"/>
        <v/>
      </c>
      <c r="L34" s="169" t="str">
        <f t="shared" si="1"/>
        <v/>
      </c>
      <c r="M34" s="169" t="str">
        <f t="shared" si="1"/>
        <v/>
      </c>
      <c r="N34" s="169" t="str">
        <f t="shared" si="1"/>
        <v/>
      </c>
      <c r="O34" s="169" t="str">
        <f t="shared" si="1"/>
        <v/>
      </c>
      <c r="P34" s="169" t="str">
        <f t="shared" si="1"/>
        <v/>
      </c>
      <c r="Q34" s="169" t="str">
        <f t="shared" si="1"/>
        <v/>
      </c>
      <c r="R34" s="169" t="str">
        <f t="shared" si="1"/>
        <v/>
      </c>
      <c r="S34" s="169" t="str">
        <f t="shared" si="1"/>
        <v/>
      </c>
      <c r="T34" s="169" t="str">
        <f t="shared" si="1"/>
        <v/>
      </c>
      <c r="U34" s="169" t="str">
        <f t="shared" si="1"/>
        <v/>
      </c>
      <c r="V34" s="169" t="str">
        <f t="shared" si="1"/>
        <v/>
      </c>
      <c r="W34" s="169" t="str">
        <f t="shared" si="1"/>
        <v/>
      </c>
      <c r="X34" s="169" t="str">
        <f t="shared" si="1"/>
        <v/>
      </c>
      <c r="Y34" s="169" t="str">
        <f t="shared" si="1"/>
        <v/>
      </c>
      <c r="Z34" s="169" t="str">
        <f t="shared" si="1"/>
        <v/>
      </c>
      <c r="AA34" s="169" t="str">
        <f t="shared" si="1"/>
        <v/>
      </c>
      <c r="AB34" s="169" t="str">
        <f t="shared" si="1"/>
        <v/>
      </c>
      <c r="AC34" s="169" t="str">
        <f t="shared" si="1"/>
        <v/>
      </c>
      <c r="AD34" s="169" t="str">
        <f t="shared" si="1"/>
        <v/>
      </c>
      <c r="AE34" s="169" t="str">
        <f t="shared" si="1"/>
        <v/>
      </c>
      <c r="AF34" s="169" t="str">
        <f t="shared" si="1"/>
        <v/>
      </c>
      <c r="AG34" s="169" t="str">
        <f t="shared" si="1"/>
        <v/>
      </c>
      <c r="AH34" s="169" t="str">
        <f t="shared" si="1"/>
        <v/>
      </c>
      <c r="AI34" s="169" t="str">
        <f t="shared" si="1"/>
        <v/>
      </c>
      <c r="AJ34" s="169" t="str">
        <f t="shared" si="1"/>
        <v/>
      </c>
      <c r="AK34" s="169" t="str">
        <f t="shared" si="1"/>
        <v/>
      </c>
      <c r="AL34" s="169" t="str">
        <f t="shared" si="1"/>
        <v/>
      </c>
      <c r="AM34" s="169" t="str">
        <f t="shared" si="1"/>
        <v/>
      </c>
      <c r="AN34" s="169" t="str">
        <f t="shared" si="1"/>
        <v/>
      </c>
      <c r="AO34" s="169" t="str">
        <f t="shared" si="1"/>
        <v/>
      </c>
      <c r="AP34" s="169" t="str">
        <f t="shared" si="1"/>
        <v/>
      </c>
      <c r="AQ34" s="169" t="str">
        <f t="shared" si="1"/>
        <v/>
      </c>
      <c r="AR34" s="169" t="str">
        <f t="shared" si="1"/>
        <v/>
      </c>
      <c r="AS34" s="169" t="str">
        <f t="shared" si="1"/>
        <v/>
      </c>
      <c r="AT34" s="169" t="str">
        <f t="shared" si="1"/>
        <v/>
      </c>
      <c r="AU34" s="169" t="str">
        <f t="shared" si="1"/>
        <v/>
      </c>
      <c r="AV34" s="169" t="str">
        <f t="shared" si="1"/>
        <v/>
      </c>
      <c r="AW34" s="169">
        <f t="shared" si="1"/>
        <v>1.5178830414797062E-18</v>
      </c>
      <c r="AX34" s="169" t="str">
        <f t="shared" si="1"/>
        <v/>
      </c>
      <c r="AY34" s="169" t="str">
        <f t="shared" si="1"/>
        <v/>
      </c>
      <c r="AZ34" s="169" t="str">
        <f t="shared" si="1"/>
        <v/>
      </c>
      <c r="BA34" s="169" t="str">
        <f t="shared" si="1"/>
        <v/>
      </c>
      <c r="BB34" s="169" t="str">
        <f t="shared" si="1"/>
        <v/>
      </c>
      <c r="BC34" s="169" t="str">
        <f t="shared" si="1"/>
        <v/>
      </c>
      <c r="BD34" s="169" t="str">
        <f t="shared" si="1"/>
        <v/>
      </c>
      <c r="BE34" s="169" t="str">
        <f t="shared" si="1"/>
        <v/>
      </c>
      <c r="BF34" s="169" t="str">
        <f t="shared" si="1"/>
        <v/>
      </c>
      <c r="BG34" s="169" t="str">
        <f t="shared" si="1"/>
        <v/>
      </c>
      <c r="BH34" s="169" t="str">
        <f t="shared" si="1"/>
        <v/>
      </c>
      <c r="BI34" s="169" t="str">
        <f t="shared" si="1"/>
        <v/>
      </c>
      <c r="BJ34" s="169" t="str">
        <f t="shared" si="1"/>
        <v/>
      </c>
      <c r="BK34" s="169" t="str">
        <f t="shared" si="1"/>
        <v/>
      </c>
      <c r="BL34" s="169" t="str">
        <f t="shared" si="1"/>
        <v/>
      </c>
      <c r="BM34" s="169" t="str">
        <f t="shared" si="1"/>
        <v/>
      </c>
      <c r="BN34" s="169" t="str">
        <f t="shared" si="1"/>
        <v/>
      </c>
      <c r="BO34" s="169" t="str">
        <f t="shared" si="1"/>
        <v/>
      </c>
      <c r="BP34" s="167"/>
    </row>
    <row r="35" spans="1:84" s="136" customFormat="1" ht="15" customHeight="1" x14ac:dyDescent="0.2">
      <c r="A35" s="140"/>
      <c r="B35" s="141"/>
      <c r="C35" s="140"/>
      <c r="D35" s="140"/>
      <c r="E35" s="135"/>
      <c r="F35" s="166"/>
      <c r="G35" s="167" t="s">
        <v>110</v>
      </c>
      <c r="H35" s="169">
        <f>IF(B49&gt;0,B49,"")</f>
        <v>0.1</v>
      </c>
      <c r="I35" s="169">
        <f>IF(C49&gt;0,C49,"")</f>
        <v>0.1</v>
      </c>
      <c r="J35" s="169">
        <f t="shared" ref="J35:BO35" si="2">IF(D49&gt;0,D49,"")</f>
        <v>0.1</v>
      </c>
      <c r="K35" s="169">
        <f t="shared" si="2"/>
        <v>0.1</v>
      </c>
      <c r="L35" s="169">
        <f t="shared" si="2"/>
        <v>0.1</v>
      </c>
      <c r="M35" s="169">
        <f t="shared" si="2"/>
        <v>0.1</v>
      </c>
      <c r="N35" s="169">
        <f t="shared" si="2"/>
        <v>0.1</v>
      </c>
      <c r="O35" s="169">
        <f t="shared" si="2"/>
        <v>0.1</v>
      </c>
      <c r="P35" s="169">
        <f t="shared" si="2"/>
        <v>0.1</v>
      </c>
      <c r="Q35" s="169">
        <f t="shared" si="2"/>
        <v>0.1</v>
      </c>
      <c r="R35" s="169">
        <f t="shared" si="2"/>
        <v>0.1</v>
      </c>
      <c r="S35" s="169">
        <f t="shared" si="2"/>
        <v>0.1</v>
      </c>
      <c r="T35" s="169">
        <f t="shared" si="2"/>
        <v>0.1</v>
      </c>
      <c r="U35" s="169">
        <f t="shared" si="2"/>
        <v>0.1</v>
      </c>
      <c r="V35" s="169">
        <f t="shared" si="2"/>
        <v>0.1</v>
      </c>
      <c r="W35" s="169">
        <f t="shared" si="2"/>
        <v>0.1</v>
      </c>
      <c r="X35" s="169">
        <f t="shared" si="2"/>
        <v>0.1</v>
      </c>
      <c r="Y35" s="169">
        <f t="shared" si="2"/>
        <v>0.1</v>
      </c>
      <c r="Z35" s="169">
        <f t="shared" si="2"/>
        <v>0.1</v>
      </c>
      <c r="AA35" s="169">
        <f t="shared" si="2"/>
        <v>0.1</v>
      </c>
      <c r="AB35" s="169">
        <f t="shared" si="2"/>
        <v>0.1</v>
      </c>
      <c r="AC35" s="169">
        <f t="shared" si="2"/>
        <v>0.1</v>
      </c>
      <c r="AD35" s="169">
        <f t="shared" si="2"/>
        <v>0.1</v>
      </c>
      <c r="AE35" s="169">
        <f t="shared" si="2"/>
        <v>0.1</v>
      </c>
      <c r="AF35" s="169">
        <f t="shared" si="2"/>
        <v>0.1</v>
      </c>
      <c r="AG35" s="169">
        <f t="shared" si="2"/>
        <v>0.1</v>
      </c>
      <c r="AH35" s="169">
        <f t="shared" si="2"/>
        <v>0.1</v>
      </c>
      <c r="AI35" s="169">
        <f t="shared" si="2"/>
        <v>0.1</v>
      </c>
      <c r="AJ35" s="169">
        <f t="shared" si="2"/>
        <v>0.1</v>
      </c>
      <c r="AK35" s="169">
        <f t="shared" si="2"/>
        <v>0.1</v>
      </c>
      <c r="AL35" s="169">
        <f t="shared" si="2"/>
        <v>0.1</v>
      </c>
      <c r="AM35" s="169">
        <f t="shared" si="2"/>
        <v>0.1</v>
      </c>
      <c r="AN35" s="169">
        <f t="shared" si="2"/>
        <v>0.1</v>
      </c>
      <c r="AO35" s="169">
        <f t="shared" si="2"/>
        <v>0.1</v>
      </c>
      <c r="AP35" s="169">
        <f t="shared" si="2"/>
        <v>0.1</v>
      </c>
      <c r="AQ35" s="169">
        <f t="shared" si="2"/>
        <v>0.1</v>
      </c>
      <c r="AR35" s="169">
        <f t="shared" si="2"/>
        <v>0.1</v>
      </c>
      <c r="AS35" s="169">
        <f t="shared" si="2"/>
        <v>0.1</v>
      </c>
      <c r="AT35" s="169">
        <f t="shared" si="2"/>
        <v>0.1</v>
      </c>
      <c r="AU35" s="169">
        <f t="shared" si="2"/>
        <v>0.1</v>
      </c>
      <c r="AV35" s="169">
        <f t="shared" si="2"/>
        <v>0.1</v>
      </c>
      <c r="AW35" s="169">
        <f t="shared" si="2"/>
        <v>0.1</v>
      </c>
      <c r="AX35" s="169">
        <f t="shared" si="2"/>
        <v>0.1</v>
      </c>
      <c r="AY35" s="169">
        <f t="shared" si="2"/>
        <v>0.1</v>
      </c>
      <c r="AZ35" s="169">
        <f t="shared" si="2"/>
        <v>0.1</v>
      </c>
      <c r="BA35" s="169">
        <f t="shared" si="2"/>
        <v>0.1</v>
      </c>
      <c r="BB35" s="169">
        <f t="shared" si="2"/>
        <v>0.1</v>
      </c>
      <c r="BC35" s="169">
        <f t="shared" si="2"/>
        <v>0.1</v>
      </c>
      <c r="BD35" s="169">
        <f t="shared" si="2"/>
        <v>0.1</v>
      </c>
      <c r="BE35" s="169">
        <f t="shared" si="2"/>
        <v>0.1</v>
      </c>
      <c r="BF35" s="169">
        <f t="shared" si="2"/>
        <v>0.1</v>
      </c>
      <c r="BG35" s="169">
        <f t="shared" si="2"/>
        <v>0.1</v>
      </c>
      <c r="BH35" s="169">
        <f t="shared" si="2"/>
        <v>0.1</v>
      </c>
      <c r="BI35" s="169">
        <f t="shared" si="2"/>
        <v>0.1</v>
      </c>
      <c r="BJ35" s="169">
        <f t="shared" si="2"/>
        <v>0.1</v>
      </c>
      <c r="BK35" s="169">
        <f t="shared" si="2"/>
        <v>0.1</v>
      </c>
      <c r="BL35" s="169">
        <f t="shared" si="2"/>
        <v>0.1</v>
      </c>
      <c r="BM35" s="169">
        <f t="shared" si="2"/>
        <v>5.6999999999999957</v>
      </c>
      <c r="BN35" s="169" t="str">
        <f t="shared" si="2"/>
        <v/>
      </c>
      <c r="BO35" s="169" t="str">
        <f t="shared" si="2"/>
        <v/>
      </c>
      <c r="BP35" s="167"/>
    </row>
    <row r="36" spans="1:84" s="136" customFormat="1" ht="15" customHeight="1" x14ac:dyDescent="0.2">
      <c r="A36" s="140" t="s">
        <v>9</v>
      </c>
      <c r="B36" s="142">
        <f>Betriebsdaten!B12</f>
        <v>0</v>
      </c>
      <c r="C36" s="140"/>
      <c r="D36" s="140"/>
      <c r="E36" s="135"/>
      <c r="F36" s="166"/>
      <c r="G36" s="167" t="s">
        <v>111</v>
      </c>
      <c r="H36" s="169" t="str">
        <f>IF(B50&gt;0,B50,"")</f>
        <v/>
      </c>
      <c r="I36" s="169" t="str">
        <f>IF(C50&gt;0,C50,"")</f>
        <v/>
      </c>
      <c r="J36" s="169" t="str">
        <f t="shared" ref="J36:BO36" si="3">IF(D50&gt;0,D50,"")</f>
        <v/>
      </c>
      <c r="K36" s="169" t="str">
        <f t="shared" si="3"/>
        <v/>
      </c>
      <c r="L36" s="169" t="str">
        <f t="shared" si="3"/>
        <v/>
      </c>
      <c r="M36" s="169" t="str">
        <f t="shared" si="3"/>
        <v/>
      </c>
      <c r="N36" s="169" t="str">
        <f t="shared" si="3"/>
        <v/>
      </c>
      <c r="O36" s="169" t="str">
        <f t="shared" si="3"/>
        <v/>
      </c>
      <c r="P36" s="169" t="str">
        <f t="shared" si="3"/>
        <v/>
      </c>
      <c r="Q36" s="169" t="str">
        <f t="shared" si="3"/>
        <v/>
      </c>
      <c r="R36" s="169" t="str">
        <f t="shared" si="3"/>
        <v/>
      </c>
      <c r="S36" s="169" t="str">
        <f t="shared" si="3"/>
        <v/>
      </c>
      <c r="T36" s="169" t="str">
        <f t="shared" si="3"/>
        <v/>
      </c>
      <c r="U36" s="169" t="str">
        <f t="shared" si="3"/>
        <v/>
      </c>
      <c r="V36" s="169" t="str">
        <f t="shared" si="3"/>
        <v/>
      </c>
      <c r="W36" s="169" t="str">
        <f t="shared" si="3"/>
        <v/>
      </c>
      <c r="X36" s="169" t="str">
        <f t="shared" si="3"/>
        <v/>
      </c>
      <c r="Y36" s="169" t="str">
        <f t="shared" si="3"/>
        <v/>
      </c>
      <c r="Z36" s="169" t="str">
        <f t="shared" si="3"/>
        <v/>
      </c>
      <c r="AA36" s="169" t="str">
        <f t="shared" si="3"/>
        <v/>
      </c>
      <c r="AB36" s="169" t="str">
        <f t="shared" si="3"/>
        <v/>
      </c>
      <c r="AC36" s="169" t="str">
        <f t="shared" si="3"/>
        <v/>
      </c>
      <c r="AD36" s="169" t="str">
        <f t="shared" si="3"/>
        <v/>
      </c>
      <c r="AE36" s="169" t="str">
        <f t="shared" si="3"/>
        <v/>
      </c>
      <c r="AF36" s="169" t="str">
        <f t="shared" si="3"/>
        <v/>
      </c>
      <c r="AG36" s="169" t="str">
        <f t="shared" si="3"/>
        <v/>
      </c>
      <c r="AH36" s="169" t="str">
        <f t="shared" si="3"/>
        <v/>
      </c>
      <c r="AI36" s="169" t="str">
        <f t="shared" si="3"/>
        <v/>
      </c>
      <c r="AJ36" s="169" t="str">
        <f t="shared" si="3"/>
        <v/>
      </c>
      <c r="AK36" s="169" t="str">
        <f t="shared" si="3"/>
        <v/>
      </c>
      <c r="AL36" s="169" t="str">
        <f t="shared" si="3"/>
        <v/>
      </c>
      <c r="AM36" s="169" t="str">
        <f t="shared" si="3"/>
        <v/>
      </c>
      <c r="AN36" s="169" t="str">
        <f t="shared" si="3"/>
        <v/>
      </c>
      <c r="AO36" s="169" t="str">
        <f t="shared" si="3"/>
        <v/>
      </c>
      <c r="AP36" s="169" t="str">
        <f t="shared" si="3"/>
        <v/>
      </c>
      <c r="AQ36" s="169" t="str">
        <f t="shared" si="3"/>
        <v/>
      </c>
      <c r="AR36" s="169" t="str">
        <f t="shared" si="3"/>
        <v/>
      </c>
      <c r="AS36" s="169" t="str">
        <f t="shared" si="3"/>
        <v/>
      </c>
      <c r="AT36" s="169" t="str">
        <f t="shared" si="3"/>
        <v/>
      </c>
      <c r="AU36" s="169" t="str">
        <f t="shared" si="3"/>
        <v/>
      </c>
      <c r="AV36" s="169" t="str">
        <f t="shared" si="3"/>
        <v/>
      </c>
      <c r="AW36" s="169" t="str">
        <f t="shared" si="3"/>
        <v/>
      </c>
      <c r="AX36" s="169" t="str">
        <f t="shared" si="3"/>
        <v/>
      </c>
      <c r="AY36" s="169" t="str">
        <f t="shared" si="3"/>
        <v/>
      </c>
      <c r="AZ36" s="169" t="str">
        <f t="shared" si="3"/>
        <v/>
      </c>
      <c r="BA36" s="169" t="str">
        <f t="shared" si="3"/>
        <v/>
      </c>
      <c r="BB36" s="169" t="str">
        <f t="shared" si="3"/>
        <v/>
      </c>
      <c r="BC36" s="169" t="str">
        <f t="shared" si="3"/>
        <v/>
      </c>
      <c r="BD36" s="169" t="str">
        <f t="shared" si="3"/>
        <v/>
      </c>
      <c r="BE36" s="169" t="str">
        <f t="shared" si="3"/>
        <v/>
      </c>
      <c r="BF36" s="169" t="str">
        <f t="shared" si="3"/>
        <v/>
      </c>
      <c r="BG36" s="169" t="str">
        <f t="shared" si="3"/>
        <v/>
      </c>
      <c r="BH36" s="169" t="str">
        <f t="shared" si="3"/>
        <v/>
      </c>
      <c r="BI36" s="169" t="str">
        <f t="shared" si="3"/>
        <v/>
      </c>
      <c r="BJ36" s="169" t="str">
        <f t="shared" si="3"/>
        <v/>
      </c>
      <c r="BK36" s="169" t="str">
        <f t="shared" si="3"/>
        <v/>
      </c>
      <c r="BL36" s="169" t="str">
        <f t="shared" si="3"/>
        <v/>
      </c>
      <c r="BM36" s="169" t="str">
        <f t="shared" si="3"/>
        <v/>
      </c>
      <c r="BN36" s="169" t="str">
        <f t="shared" si="3"/>
        <v/>
      </c>
      <c r="BO36" s="169" t="str">
        <f t="shared" si="3"/>
        <v/>
      </c>
      <c r="BP36" s="167"/>
    </row>
    <row r="37" spans="1:84" s="136" customFormat="1" ht="15" customHeight="1" x14ac:dyDescent="0.2">
      <c r="A37" s="140" t="s">
        <v>73</v>
      </c>
      <c r="B37" s="142">
        <v>2.88</v>
      </c>
      <c r="C37" s="140"/>
      <c r="D37" s="140"/>
      <c r="E37" s="135"/>
      <c r="F37" s="166"/>
      <c r="G37" s="167"/>
      <c r="H37" s="166"/>
      <c r="I37" s="168"/>
      <c r="J37" s="168"/>
      <c r="K37" s="168"/>
      <c r="L37" s="168"/>
      <c r="M37" s="168"/>
      <c r="N37" s="168"/>
      <c r="O37" s="168"/>
      <c r="P37" s="168"/>
      <c r="Q37" s="168"/>
      <c r="R37" s="168"/>
      <c r="S37" s="168"/>
      <c r="T37" s="168"/>
      <c r="U37" s="168"/>
      <c r="V37" s="168"/>
      <c r="W37" s="168"/>
      <c r="X37" s="168"/>
      <c r="Y37" s="168"/>
      <c r="Z37" s="168"/>
      <c r="AA37" s="168"/>
      <c r="AB37" s="168"/>
      <c r="AC37" s="168"/>
      <c r="AD37" s="168"/>
      <c r="AE37" s="168"/>
      <c r="AF37" s="168"/>
      <c r="AG37" s="168"/>
      <c r="AH37" s="168"/>
      <c r="AI37" s="168"/>
      <c r="AJ37" s="168"/>
      <c r="AK37" s="168"/>
      <c r="AL37" s="168"/>
      <c r="AM37" s="168"/>
      <c r="AN37" s="168"/>
      <c r="AO37" s="168"/>
      <c r="AP37" s="168"/>
      <c r="AQ37" s="168"/>
      <c r="AR37" s="168"/>
      <c r="AS37" s="168"/>
      <c r="AT37" s="168"/>
      <c r="AU37" s="168"/>
      <c r="AV37" s="168"/>
      <c r="AW37" s="168"/>
      <c r="AX37" s="168"/>
      <c r="AY37" s="168"/>
      <c r="AZ37" s="168"/>
      <c r="BA37" s="168"/>
      <c r="BB37" s="168"/>
      <c r="BC37" s="168"/>
      <c r="BD37" s="168"/>
      <c r="BE37" s="168"/>
      <c r="BF37" s="168"/>
      <c r="BG37" s="168"/>
      <c r="BH37" s="168"/>
      <c r="BI37" s="168"/>
      <c r="BJ37" s="168"/>
      <c r="BK37" s="168"/>
      <c r="BL37" s="168"/>
      <c r="BM37" s="168"/>
      <c r="BN37" s="168"/>
      <c r="BO37" s="168"/>
      <c r="BP37" s="167"/>
    </row>
    <row r="38" spans="1:84" s="136" customFormat="1" ht="15" customHeight="1" x14ac:dyDescent="0.2">
      <c r="A38" s="140"/>
      <c r="B38" s="143"/>
      <c r="C38" s="144"/>
      <c r="D38" s="140"/>
      <c r="E38" s="135"/>
      <c r="F38" s="166"/>
      <c r="G38" s="167" t="s">
        <v>112</v>
      </c>
      <c r="H38" s="166"/>
      <c r="I38" s="168"/>
      <c r="J38" s="168"/>
      <c r="K38" s="168"/>
      <c r="L38" s="168"/>
      <c r="M38" s="168"/>
      <c r="N38" s="168"/>
      <c r="O38" s="168"/>
      <c r="P38" s="168"/>
      <c r="Q38" s="168"/>
      <c r="R38" s="168"/>
      <c r="S38" s="168"/>
      <c r="T38" s="168"/>
      <c r="U38" s="168"/>
      <c r="V38" s="168"/>
      <c r="W38" s="168"/>
      <c r="X38" s="168"/>
      <c r="Y38" s="168"/>
      <c r="Z38" s="168"/>
      <c r="AA38" s="168"/>
      <c r="AB38" s="168"/>
      <c r="AC38" s="168"/>
      <c r="AD38" s="168"/>
      <c r="AE38" s="168"/>
      <c r="AF38" s="168"/>
      <c r="AG38" s="168"/>
      <c r="AH38" s="168"/>
      <c r="AI38" s="168"/>
      <c r="AJ38" s="168"/>
      <c r="AK38" s="168"/>
      <c r="AL38" s="168"/>
      <c r="AM38" s="168"/>
      <c r="AN38" s="168"/>
      <c r="AO38" s="168"/>
      <c r="AP38" s="168"/>
      <c r="AQ38" s="168"/>
      <c r="AR38" s="168"/>
      <c r="AS38" s="168"/>
      <c r="AT38" s="168"/>
      <c r="AU38" s="168"/>
      <c r="AV38" s="168"/>
      <c r="AW38" s="168"/>
      <c r="AX38" s="168"/>
      <c r="AY38" s="168"/>
      <c r="AZ38" s="168"/>
      <c r="BA38" s="168"/>
      <c r="BB38" s="168"/>
      <c r="BC38" s="168"/>
      <c r="BD38" s="168"/>
      <c r="BE38" s="168"/>
      <c r="BF38" s="168"/>
      <c r="BG38" s="168"/>
      <c r="BH38" s="168"/>
      <c r="BI38" s="168"/>
      <c r="BJ38" s="168"/>
      <c r="BK38" s="168"/>
      <c r="BL38" s="168"/>
      <c r="BM38" s="168"/>
      <c r="BN38" s="168"/>
      <c r="BO38" s="168"/>
      <c r="BP38" s="167"/>
    </row>
    <row r="39" spans="1:84" s="136" customFormat="1" ht="15" customHeight="1" x14ac:dyDescent="0.2">
      <c r="A39" s="145" t="s">
        <v>127</v>
      </c>
      <c r="B39" s="137"/>
      <c r="E39" s="135"/>
      <c r="F39" s="166"/>
      <c r="G39" s="167"/>
      <c r="H39" s="166">
        <f>H33</f>
        <v>29</v>
      </c>
      <c r="I39" s="166">
        <f t="shared" ref="I39:AW39" si="4">I33</f>
        <v>30</v>
      </c>
      <c r="J39" s="166">
        <f t="shared" si="4"/>
        <v>31</v>
      </c>
      <c r="K39" s="166">
        <f t="shared" si="4"/>
        <v>32</v>
      </c>
      <c r="L39" s="166">
        <f t="shared" si="4"/>
        <v>33</v>
      </c>
      <c r="M39" s="166">
        <f t="shared" si="4"/>
        <v>34</v>
      </c>
      <c r="N39" s="166">
        <f t="shared" si="4"/>
        <v>35</v>
      </c>
      <c r="O39" s="166">
        <f t="shared" si="4"/>
        <v>36</v>
      </c>
      <c r="P39" s="166">
        <f t="shared" si="4"/>
        <v>37</v>
      </c>
      <c r="Q39" s="166">
        <f t="shared" si="4"/>
        <v>38</v>
      </c>
      <c r="R39" s="166">
        <f t="shared" si="4"/>
        <v>39</v>
      </c>
      <c r="S39" s="166">
        <f t="shared" si="4"/>
        <v>40</v>
      </c>
      <c r="T39" s="166">
        <f t="shared" si="4"/>
        <v>41</v>
      </c>
      <c r="U39" s="166">
        <f t="shared" si="4"/>
        <v>42</v>
      </c>
      <c r="V39" s="166">
        <f t="shared" si="4"/>
        <v>43</v>
      </c>
      <c r="W39" s="166">
        <f t="shared" si="4"/>
        <v>44</v>
      </c>
      <c r="X39" s="166">
        <f t="shared" si="4"/>
        <v>45</v>
      </c>
      <c r="Y39" s="166">
        <f t="shared" si="4"/>
        <v>46</v>
      </c>
      <c r="Z39" s="166">
        <f t="shared" si="4"/>
        <v>47</v>
      </c>
      <c r="AA39" s="166">
        <f t="shared" si="4"/>
        <v>48</v>
      </c>
      <c r="AB39" s="166">
        <f t="shared" si="4"/>
        <v>49</v>
      </c>
      <c r="AC39" s="166">
        <f t="shared" si="4"/>
        <v>50</v>
      </c>
      <c r="AD39" s="166">
        <f t="shared" si="4"/>
        <v>51</v>
      </c>
      <c r="AE39" s="166">
        <f t="shared" si="4"/>
        <v>52</v>
      </c>
      <c r="AF39" s="166">
        <f t="shared" si="4"/>
        <v>53</v>
      </c>
      <c r="AG39" s="166">
        <f t="shared" si="4"/>
        <v>54</v>
      </c>
      <c r="AH39" s="166">
        <f t="shared" si="4"/>
        <v>55</v>
      </c>
      <c r="AI39" s="166">
        <f t="shared" si="4"/>
        <v>56</v>
      </c>
      <c r="AJ39" s="166">
        <f t="shared" si="4"/>
        <v>57</v>
      </c>
      <c r="AK39" s="166">
        <f t="shared" si="4"/>
        <v>58</v>
      </c>
      <c r="AL39" s="166">
        <f t="shared" si="4"/>
        <v>59</v>
      </c>
      <c r="AM39" s="166">
        <f t="shared" si="4"/>
        <v>60</v>
      </c>
      <c r="AN39" s="166">
        <f t="shared" si="4"/>
        <v>61</v>
      </c>
      <c r="AO39" s="166">
        <f t="shared" si="4"/>
        <v>62</v>
      </c>
      <c r="AP39" s="166">
        <f t="shared" si="4"/>
        <v>63</v>
      </c>
      <c r="AQ39" s="166">
        <f t="shared" si="4"/>
        <v>64</v>
      </c>
      <c r="AR39" s="166">
        <f t="shared" si="4"/>
        <v>65</v>
      </c>
      <c r="AS39" s="166">
        <f t="shared" si="4"/>
        <v>66</v>
      </c>
      <c r="AT39" s="166">
        <f t="shared" si="4"/>
        <v>67</v>
      </c>
      <c r="AU39" s="166">
        <f t="shared" si="4"/>
        <v>68</v>
      </c>
      <c r="AV39" s="166">
        <f t="shared" si="4"/>
        <v>69</v>
      </c>
      <c r="AW39" s="166">
        <f t="shared" si="4"/>
        <v>70</v>
      </c>
      <c r="AX39" s="166">
        <f>AW39+1</f>
        <v>71</v>
      </c>
      <c r="AY39" s="166">
        <f t="shared" ref="AY39:BL39" si="5">AX39+1</f>
        <v>72</v>
      </c>
      <c r="AZ39" s="166">
        <f t="shared" si="5"/>
        <v>73</v>
      </c>
      <c r="BA39" s="166">
        <f t="shared" si="5"/>
        <v>74</v>
      </c>
      <c r="BB39" s="166">
        <f t="shared" si="5"/>
        <v>75</v>
      </c>
      <c r="BC39" s="166">
        <f t="shared" si="5"/>
        <v>76</v>
      </c>
      <c r="BD39" s="166">
        <f t="shared" si="5"/>
        <v>77</v>
      </c>
      <c r="BE39" s="166">
        <f t="shared" si="5"/>
        <v>78</v>
      </c>
      <c r="BF39" s="166">
        <f t="shared" si="5"/>
        <v>79</v>
      </c>
      <c r="BG39" s="166">
        <f t="shared" si="5"/>
        <v>80</v>
      </c>
      <c r="BH39" s="166">
        <f t="shared" si="5"/>
        <v>81</v>
      </c>
      <c r="BI39" s="166">
        <f t="shared" si="5"/>
        <v>82</v>
      </c>
      <c r="BJ39" s="166">
        <f t="shared" si="5"/>
        <v>83</v>
      </c>
      <c r="BK39" s="166">
        <f t="shared" si="5"/>
        <v>84</v>
      </c>
      <c r="BL39" s="166">
        <f t="shared" si="5"/>
        <v>85</v>
      </c>
      <c r="BM39" s="166"/>
      <c r="BN39" s="166"/>
      <c r="BO39" s="166"/>
      <c r="BP39" s="166"/>
      <c r="BQ39" s="135"/>
      <c r="BR39" s="135"/>
      <c r="BS39" s="135"/>
      <c r="BT39" s="135"/>
      <c r="BU39" s="135"/>
      <c r="BV39" s="135"/>
      <c r="BW39" s="135"/>
      <c r="BX39" s="135"/>
      <c r="BY39" s="135"/>
      <c r="BZ39" s="135"/>
      <c r="CA39" s="135"/>
      <c r="CB39" s="135"/>
      <c r="CC39" s="135"/>
      <c r="CD39" s="135"/>
      <c r="CE39" s="135"/>
      <c r="CF39" s="135"/>
    </row>
    <row r="40" spans="1:84" s="136" customFormat="1" ht="14.25" customHeight="1" x14ac:dyDescent="0.2">
      <c r="A40" s="145" t="s">
        <v>38</v>
      </c>
      <c r="B40" s="137"/>
      <c r="E40" s="135"/>
      <c r="F40" s="166"/>
      <c r="G40" s="167" t="s">
        <v>123</v>
      </c>
      <c r="H40" s="169" t="str">
        <f>IF(B51&gt;0,B51,"")</f>
        <v/>
      </c>
      <c r="I40" s="169" t="str">
        <f t="shared" ref="I40:BN40" si="6">IF(C51&gt;0,C51,"")</f>
        <v/>
      </c>
      <c r="J40" s="169" t="str">
        <f t="shared" si="6"/>
        <v/>
      </c>
      <c r="K40" s="169" t="str">
        <f t="shared" si="6"/>
        <v/>
      </c>
      <c r="L40" s="169" t="str">
        <f t="shared" si="6"/>
        <v/>
      </c>
      <c r="M40" s="169" t="str">
        <f t="shared" si="6"/>
        <v/>
      </c>
      <c r="N40" s="169" t="str">
        <f t="shared" si="6"/>
        <v/>
      </c>
      <c r="O40" s="169" t="str">
        <f t="shared" si="6"/>
        <v/>
      </c>
      <c r="P40" s="169" t="str">
        <f t="shared" si="6"/>
        <v/>
      </c>
      <c r="Q40" s="169" t="str">
        <f t="shared" si="6"/>
        <v/>
      </c>
      <c r="R40" s="169" t="str">
        <f t="shared" si="6"/>
        <v/>
      </c>
      <c r="S40" s="169" t="str">
        <f t="shared" si="6"/>
        <v/>
      </c>
      <c r="T40" s="169" t="str">
        <f t="shared" si="6"/>
        <v/>
      </c>
      <c r="U40" s="169" t="str">
        <f t="shared" si="6"/>
        <v/>
      </c>
      <c r="V40" s="169" t="str">
        <f t="shared" si="6"/>
        <v/>
      </c>
      <c r="W40" s="169" t="str">
        <f t="shared" si="6"/>
        <v/>
      </c>
      <c r="X40" s="169" t="str">
        <f t="shared" si="6"/>
        <v/>
      </c>
      <c r="Y40" s="169" t="str">
        <f t="shared" si="6"/>
        <v/>
      </c>
      <c r="Z40" s="169" t="str">
        <f t="shared" si="6"/>
        <v/>
      </c>
      <c r="AA40" s="169" t="str">
        <f t="shared" si="6"/>
        <v/>
      </c>
      <c r="AB40" s="169" t="str">
        <f t="shared" si="6"/>
        <v/>
      </c>
      <c r="AC40" s="169" t="str">
        <f t="shared" si="6"/>
        <v/>
      </c>
      <c r="AD40" s="169" t="str">
        <f t="shared" si="6"/>
        <v/>
      </c>
      <c r="AE40" s="169" t="str">
        <f t="shared" si="6"/>
        <v/>
      </c>
      <c r="AF40" s="169" t="str">
        <f t="shared" si="6"/>
        <v/>
      </c>
      <c r="AG40" s="169" t="str">
        <f t="shared" si="6"/>
        <v/>
      </c>
      <c r="AH40" s="169" t="str">
        <f t="shared" si="6"/>
        <v/>
      </c>
      <c r="AI40" s="169" t="str">
        <f t="shared" si="6"/>
        <v/>
      </c>
      <c r="AJ40" s="169" t="str">
        <f t="shared" si="6"/>
        <v/>
      </c>
      <c r="AK40" s="169" t="str">
        <f t="shared" si="6"/>
        <v/>
      </c>
      <c r="AL40" s="169" t="str">
        <f t="shared" si="6"/>
        <v/>
      </c>
      <c r="AM40" s="169" t="str">
        <f t="shared" si="6"/>
        <v/>
      </c>
      <c r="AN40" s="169" t="str">
        <f t="shared" si="6"/>
        <v/>
      </c>
      <c r="AO40" s="169" t="str">
        <f t="shared" si="6"/>
        <v/>
      </c>
      <c r="AP40" s="169" t="str">
        <f t="shared" si="6"/>
        <v/>
      </c>
      <c r="AQ40" s="169" t="str">
        <f t="shared" si="6"/>
        <v/>
      </c>
      <c r="AR40" s="169" t="str">
        <f t="shared" si="6"/>
        <v/>
      </c>
      <c r="AS40" s="169" t="str">
        <f t="shared" si="6"/>
        <v/>
      </c>
      <c r="AT40" s="169" t="str">
        <f t="shared" si="6"/>
        <v/>
      </c>
      <c r="AU40" s="169" t="str">
        <f t="shared" si="6"/>
        <v/>
      </c>
      <c r="AV40" s="169" t="str">
        <f t="shared" si="6"/>
        <v/>
      </c>
      <c r="AW40" s="169" t="str">
        <f t="shared" si="6"/>
        <v/>
      </c>
      <c r="AX40" s="169" t="str">
        <f t="shared" si="6"/>
        <v/>
      </c>
      <c r="AY40" s="169" t="str">
        <f t="shared" si="6"/>
        <v/>
      </c>
      <c r="AZ40" s="169" t="str">
        <f t="shared" si="6"/>
        <v/>
      </c>
      <c r="BA40" s="169" t="str">
        <f t="shared" si="6"/>
        <v/>
      </c>
      <c r="BB40" s="169" t="str">
        <f t="shared" si="6"/>
        <v/>
      </c>
      <c r="BC40" s="169" t="str">
        <f t="shared" si="6"/>
        <v/>
      </c>
      <c r="BD40" s="169" t="str">
        <f t="shared" si="6"/>
        <v/>
      </c>
      <c r="BE40" s="169" t="str">
        <f t="shared" si="6"/>
        <v/>
      </c>
      <c r="BF40" s="169" t="str">
        <f t="shared" si="6"/>
        <v/>
      </c>
      <c r="BG40" s="169" t="str">
        <f t="shared" si="6"/>
        <v/>
      </c>
      <c r="BH40" s="169" t="str">
        <f t="shared" si="6"/>
        <v/>
      </c>
      <c r="BI40" s="169" t="str">
        <f t="shared" si="6"/>
        <v/>
      </c>
      <c r="BJ40" s="169" t="str">
        <f t="shared" si="6"/>
        <v/>
      </c>
      <c r="BK40" s="169" t="str">
        <f t="shared" si="6"/>
        <v/>
      </c>
      <c r="BL40" s="169" t="str">
        <f t="shared" si="6"/>
        <v/>
      </c>
      <c r="BM40" s="169" t="str">
        <f t="shared" si="6"/>
        <v/>
      </c>
      <c r="BN40" s="169" t="str">
        <f t="shared" si="6"/>
        <v/>
      </c>
      <c r="BO40" s="168"/>
      <c r="BP40" s="167"/>
    </row>
    <row r="41" spans="1:84" s="115" customFormat="1" x14ac:dyDescent="0.2">
      <c r="A41" s="176"/>
      <c r="B41" s="168"/>
      <c r="C41" s="167"/>
      <c r="D41" s="167"/>
      <c r="E41" s="167"/>
      <c r="F41" s="166"/>
      <c r="G41" s="167" t="s">
        <v>110</v>
      </c>
      <c r="H41" s="169">
        <f>IF(B53&gt;0,B53,"")</f>
        <v>0.1</v>
      </c>
      <c r="I41" s="169">
        <f t="shared" ref="I41:BN41" si="7">IF(C53&gt;0,C53,"")</f>
        <v>0.1</v>
      </c>
      <c r="J41" s="169">
        <f t="shared" si="7"/>
        <v>0.1</v>
      </c>
      <c r="K41" s="169">
        <f t="shared" si="7"/>
        <v>0.1</v>
      </c>
      <c r="L41" s="169">
        <f t="shared" si="7"/>
        <v>0.1</v>
      </c>
      <c r="M41" s="169">
        <f t="shared" si="7"/>
        <v>0.1</v>
      </c>
      <c r="N41" s="169">
        <f t="shared" si="7"/>
        <v>0.1</v>
      </c>
      <c r="O41" s="169">
        <f t="shared" si="7"/>
        <v>0.1</v>
      </c>
      <c r="P41" s="169">
        <f t="shared" si="7"/>
        <v>0.1</v>
      </c>
      <c r="Q41" s="169">
        <f t="shared" si="7"/>
        <v>0.1</v>
      </c>
      <c r="R41" s="169">
        <f t="shared" si="7"/>
        <v>0.1</v>
      </c>
      <c r="S41" s="169">
        <f t="shared" si="7"/>
        <v>0.1</v>
      </c>
      <c r="T41" s="169">
        <f t="shared" si="7"/>
        <v>0.1</v>
      </c>
      <c r="U41" s="169">
        <f t="shared" si="7"/>
        <v>0.1</v>
      </c>
      <c r="V41" s="169">
        <f t="shared" si="7"/>
        <v>0.1</v>
      </c>
      <c r="W41" s="169">
        <f t="shared" si="7"/>
        <v>0.1</v>
      </c>
      <c r="X41" s="169">
        <f t="shared" si="7"/>
        <v>0.1</v>
      </c>
      <c r="Y41" s="169">
        <f t="shared" si="7"/>
        <v>0.1</v>
      </c>
      <c r="Z41" s="169">
        <f t="shared" si="7"/>
        <v>0.1</v>
      </c>
      <c r="AA41" s="169">
        <f t="shared" si="7"/>
        <v>0.1</v>
      </c>
      <c r="AB41" s="169">
        <f t="shared" si="7"/>
        <v>0.1</v>
      </c>
      <c r="AC41" s="169">
        <f t="shared" si="7"/>
        <v>0.1</v>
      </c>
      <c r="AD41" s="169">
        <f t="shared" si="7"/>
        <v>0.1</v>
      </c>
      <c r="AE41" s="169">
        <f t="shared" si="7"/>
        <v>0.1</v>
      </c>
      <c r="AF41" s="169">
        <f t="shared" si="7"/>
        <v>0.1</v>
      </c>
      <c r="AG41" s="169">
        <f t="shared" si="7"/>
        <v>0.1</v>
      </c>
      <c r="AH41" s="169">
        <f t="shared" si="7"/>
        <v>0.1</v>
      </c>
      <c r="AI41" s="169">
        <f t="shared" si="7"/>
        <v>0.1</v>
      </c>
      <c r="AJ41" s="169">
        <f t="shared" si="7"/>
        <v>0.1</v>
      </c>
      <c r="AK41" s="169">
        <f t="shared" si="7"/>
        <v>0.1</v>
      </c>
      <c r="AL41" s="169">
        <f t="shared" si="7"/>
        <v>0.1</v>
      </c>
      <c r="AM41" s="169">
        <f t="shared" si="7"/>
        <v>0.1</v>
      </c>
      <c r="AN41" s="169">
        <f t="shared" si="7"/>
        <v>0.1</v>
      </c>
      <c r="AO41" s="169">
        <f t="shared" si="7"/>
        <v>0.1</v>
      </c>
      <c r="AP41" s="169">
        <f t="shared" si="7"/>
        <v>0.1</v>
      </c>
      <c r="AQ41" s="169">
        <f t="shared" si="7"/>
        <v>0.1</v>
      </c>
      <c r="AR41" s="169">
        <f t="shared" si="7"/>
        <v>0.1</v>
      </c>
      <c r="AS41" s="169">
        <f t="shared" si="7"/>
        <v>0.1</v>
      </c>
      <c r="AT41" s="169">
        <f t="shared" si="7"/>
        <v>0.1</v>
      </c>
      <c r="AU41" s="169">
        <f t="shared" si="7"/>
        <v>0.1</v>
      </c>
      <c r="AV41" s="169">
        <f t="shared" si="7"/>
        <v>0.1</v>
      </c>
      <c r="AW41" s="169">
        <f t="shared" si="7"/>
        <v>0.1</v>
      </c>
      <c r="AX41" s="169">
        <f t="shared" si="7"/>
        <v>0.1</v>
      </c>
      <c r="AY41" s="169">
        <f t="shared" si="7"/>
        <v>0.1</v>
      </c>
      <c r="AZ41" s="169">
        <f t="shared" si="7"/>
        <v>0.1</v>
      </c>
      <c r="BA41" s="169">
        <f t="shared" si="7"/>
        <v>0.1</v>
      </c>
      <c r="BB41" s="169">
        <f t="shared" si="7"/>
        <v>0.1</v>
      </c>
      <c r="BC41" s="169">
        <f t="shared" si="7"/>
        <v>0.1</v>
      </c>
      <c r="BD41" s="169">
        <f t="shared" si="7"/>
        <v>0.1</v>
      </c>
      <c r="BE41" s="169">
        <f t="shared" si="7"/>
        <v>0.1</v>
      </c>
      <c r="BF41" s="169">
        <f t="shared" si="7"/>
        <v>0.1</v>
      </c>
      <c r="BG41" s="169">
        <f t="shared" si="7"/>
        <v>0.1</v>
      </c>
      <c r="BH41" s="169">
        <f t="shared" si="7"/>
        <v>0.1</v>
      </c>
      <c r="BI41" s="169">
        <f t="shared" si="7"/>
        <v>0.1</v>
      </c>
      <c r="BJ41" s="169">
        <f t="shared" si="7"/>
        <v>0.1</v>
      </c>
      <c r="BK41" s="169">
        <f t="shared" si="7"/>
        <v>0.1</v>
      </c>
      <c r="BL41" s="169">
        <f t="shared" si="7"/>
        <v>0.1</v>
      </c>
      <c r="BM41" s="169">
        <f t="shared" si="7"/>
        <v>5.6999999999999957</v>
      </c>
      <c r="BN41" s="169" t="str">
        <f t="shared" si="7"/>
        <v/>
      </c>
      <c r="BO41" s="168"/>
      <c r="BP41" s="167"/>
    </row>
    <row r="42" spans="1:84" s="115" customFormat="1" x14ac:dyDescent="0.2">
      <c r="A42" s="166"/>
      <c r="B42" s="166"/>
      <c r="C42" s="166"/>
      <c r="D42" s="166"/>
      <c r="E42" s="167"/>
      <c r="F42" s="166"/>
      <c r="G42" s="167" t="s">
        <v>111</v>
      </c>
      <c r="H42" s="169" t="str">
        <f>IF(B54&gt;0,B54,"")</f>
        <v/>
      </c>
      <c r="I42" s="169" t="str">
        <f t="shared" ref="I42:BN42" si="8">IF(C54&gt;0,C54,"")</f>
        <v/>
      </c>
      <c r="J42" s="169" t="str">
        <f t="shared" si="8"/>
        <v/>
      </c>
      <c r="K42" s="169" t="str">
        <f t="shared" si="8"/>
        <v/>
      </c>
      <c r="L42" s="169" t="str">
        <f t="shared" si="8"/>
        <v/>
      </c>
      <c r="M42" s="169" t="str">
        <f t="shared" si="8"/>
        <v/>
      </c>
      <c r="N42" s="169" t="str">
        <f t="shared" si="8"/>
        <v/>
      </c>
      <c r="O42" s="169" t="str">
        <f t="shared" si="8"/>
        <v/>
      </c>
      <c r="P42" s="169" t="str">
        <f t="shared" si="8"/>
        <v/>
      </c>
      <c r="Q42" s="169" t="str">
        <f t="shared" si="8"/>
        <v/>
      </c>
      <c r="R42" s="169" t="str">
        <f t="shared" si="8"/>
        <v/>
      </c>
      <c r="S42" s="169" t="str">
        <f t="shared" si="8"/>
        <v/>
      </c>
      <c r="T42" s="169" t="str">
        <f t="shared" si="8"/>
        <v/>
      </c>
      <c r="U42" s="169" t="str">
        <f t="shared" si="8"/>
        <v/>
      </c>
      <c r="V42" s="169" t="str">
        <f t="shared" si="8"/>
        <v/>
      </c>
      <c r="W42" s="169" t="str">
        <f t="shared" si="8"/>
        <v/>
      </c>
      <c r="X42" s="169" t="str">
        <f t="shared" si="8"/>
        <v/>
      </c>
      <c r="Y42" s="169" t="str">
        <f t="shared" si="8"/>
        <v/>
      </c>
      <c r="Z42" s="169" t="str">
        <f t="shared" si="8"/>
        <v/>
      </c>
      <c r="AA42" s="169" t="str">
        <f t="shared" si="8"/>
        <v/>
      </c>
      <c r="AB42" s="169" t="str">
        <f t="shared" si="8"/>
        <v/>
      </c>
      <c r="AC42" s="169" t="str">
        <f t="shared" si="8"/>
        <v/>
      </c>
      <c r="AD42" s="169" t="str">
        <f t="shared" si="8"/>
        <v/>
      </c>
      <c r="AE42" s="169" t="str">
        <f t="shared" si="8"/>
        <v/>
      </c>
      <c r="AF42" s="169" t="str">
        <f t="shared" si="8"/>
        <v/>
      </c>
      <c r="AG42" s="169" t="str">
        <f t="shared" si="8"/>
        <v/>
      </c>
      <c r="AH42" s="169" t="str">
        <f t="shared" si="8"/>
        <v/>
      </c>
      <c r="AI42" s="169" t="str">
        <f t="shared" si="8"/>
        <v/>
      </c>
      <c r="AJ42" s="169" t="str">
        <f t="shared" si="8"/>
        <v/>
      </c>
      <c r="AK42" s="169" t="str">
        <f t="shared" si="8"/>
        <v/>
      </c>
      <c r="AL42" s="169" t="str">
        <f t="shared" si="8"/>
        <v/>
      </c>
      <c r="AM42" s="169" t="str">
        <f t="shared" si="8"/>
        <v/>
      </c>
      <c r="AN42" s="169" t="str">
        <f t="shared" si="8"/>
        <v/>
      </c>
      <c r="AO42" s="169" t="str">
        <f t="shared" si="8"/>
        <v/>
      </c>
      <c r="AP42" s="169" t="str">
        <f t="shared" si="8"/>
        <v/>
      </c>
      <c r="AQ42" s="169" t="str">
        <f t="shared" si="8"/>
        <v/>
      </c>
      <c r="AR42" s="169" t="str">
        <f t="shared" si="8"/>
        <v/>
      </c>
      <c r="AS42" s="169" t="str">
        <f t="shared" si="8"/>
        <v/>
      </c>
      <c r="AT42" s="169" t="str">
        <f t="shared" si="8"/>
        <v/>
      </c>
      <c r="AU42" s="169" t="str">
        <f t="shared" si="8"/>
        <v/>
      </c>
      <c r="AV42" s="169" t="str">
        <f t="shared" si="8"/>
        <v/>
      </c>
      <c r="AW42" s="169" t="str">
        <f t="shared" si="8"/>
        <v/>
      </c>
      <c r="AX42" s="169" t="str">
        <f>IF(AR54&gt;0,AR54,"")</f>
        <v/>
      </c>
      <c r="AY42" s="169" t="str">
        <f t="shared" si="8"/>
        <v/>
      </c>
      <c r="AZ42" s="169" t="str">
        <f t="shared" si="8"/>
        <v/>
      </c>
      <c r="BA42" s="169" t="str">
        <f t="shared" si="8"/>
        <v/>
      </c>
      <c r="BB42" s="169" t="str">
        <f t="shared" si="8"/>
        <v/>
      </c>
      <c r="BC42" s="169" t="str">
        <f t="shared" si="8"/>
        <v/>
      </c>
      <c r="BD42" s="169" t="str">
        <f t="shared" si="8"/>
        <v/>
      </c>
      <c r="BE42" s="169" t="str">
        <f t="shared" si="8"/>
        <v/>
      </c>
      <c r="BF42" s="169" t="str">
        <f t="shared" si="8"/>
        <v/>
      </c>
      <c r="BG42" s="169" t="str">
        <f t="shared" si="8"/>
        <v/>
      </c>
      <c r="BH42" s="169" t="str">
        <f t="shared" si="8"/>
        <v/>
      </c>
      <c r="BI42" s="169" t="str">
        <f t="shared" si="8"/>
        <v/>
      </c>
      <c r="BJ42" s="169" t="str">
        <f t="shared" si="8"/>
        <v/>
      </c>
      <c r="BK42" s="169" t="str">
        <f t="shared" si="8"/>
        <v/>
      </c>
      <c r="BL42" s="169" t="str">
        <f t="shared" si="8"/>
        <v/>
      </c>
      <c r="BM42" s="169" t="str">
        <f t="shared" si="8"/>
        <v/>
      </c>
      <c r="BN42" s="169" t="str">
        <f t="shared" si="8"/>
        <v/>
      </c>
      <c r="BO42" s="168"/>
      <c r="BP42" s="167"/>
    </row>
    <row r="43" spans="1:84" s="115" customFormat="1" x14ac:dyDescent="0.2">
      <c r="A43" s="166"/>
      <c r="B43" s="166"/>
      <c r="C43" s="166"/>
      <c r="D43" s="166"/>
      <c r="E43" s="167"/>
      <c r="F43" s="166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168"/>
      <c r="T43" s="168"/>
      <c r="U43" s="168"/>
      <c r="V43" s="168"/>
      <c r="W43" s="168"/>
      <c r="X43" s="168"/>
      <c r="Y43" s="168"/>
      <c r="Z43" s="168"/>
      <c r="AA43" s="168"/>
      <c r="AB43" s="168"/>
      <c r="AC43" s="168"/>
      <c r="AD43" s="168"/>
      <c r="AE43" s="168"/>
      <c r="AF43" s="168"/>
      <c r="AG43" s="168"/>
      <c r="AH43" s="168"/>
      <c r="AI43" s="168"/>
      <c r="AJ43" s="168"/>
      <c r="AK43" s="168"/>
      <c r="AL43" s="168"/>
      <c r="AM43" s="168"/>
      <c r="AN43" s="168"/>
      <c r="AO43" s="168"/>
      <c r="AP43" s="168"/>
      <c r="AQ43" s="168"/>
      <c r="AR43" s="168"/>
      <c r="AS43" s="168"/>
      <c r="AT43" s="170">
        <f>SUM(AT50:AZ50)</f>
        <v>0</v>
      </c>
      <c r="AU43" s="168"/>
      <c r="AV43" s="168"/>
      <c r="AW43" s="168"/>
      <c r="AX43" s="168"/>
      <c r="AY43" s="168"/>
      <c r="AZ43" s="168"/>
      <c r="BA43" s="168"/>
      <c r="BB43" s="168"/>
      <c r="BC43" s="168"/>
      <c r="BD43" s="168"/>
      <c r="BE43" s="168"/>
      <c r="BF43" s="168"/>
      <c r="BG43" s="168"/>
      <c r="BH43" s="168"/>
      <c r="BI43" s="168"/>
      <c r="BJ43" s="168"/>
      <c r="BK43" s="168"/>
      <c r="BL43" s="168"/>
      <c r="BM43" s="168"/>
      <c r="BN43" s="168"/>
      <c r="BO43" s="168"/>
      <c r="BP43" s="167"/>
    </row>
    <row r="44" spans="1:84" s="115" customFormat="1" x14ac:dyDescent="0.2">
      <c r="A44" s="176"/>
      <c r="B44" s="168">
        <v>29</v>
      </c>
      <c r="C44" s="167">
        <f>B44+1</f>
        <v>30</v>
      </c>
      <c r="D44" s="167">
        <f t="shared" ref="D44:BF44" si="9">C44+1</f>
        <v>31</v>
      </c>
      <c r="E44" s="167">
        <f t="shared" si="9"/>
        <v>32</v>
      </c>
      <c r="F44" s="167">
        <f t="shared" si="9"/>
        <v>33</v>
      </c>
      <c r="G44" s="167">
        <f t="shared" si="9"/>
        <v>34</v>
      </c>
      <c r="H44" s="167">
        <f t="shared" si="9"/>
        <v>35</v>
      </c>
      <c r="I44" s="167">
        <f t="shared" si="9"/>
        <v>36</v>
      </c>
      <c r="J44" s="167">
        <f t="shared" si="9"/>
        <v>37</v>
      </c>
      <c r="K44" s="167">
        <f t="shared" si="9"/>
        <v>38</v>
      </c>
      <c r="L44" s="167">
        <f t="shared" si="9"/>
        <v>39</v>
      </c>
      <c r="M44" s="167">
        <f t="shared" si="9"/>
        <v>40</v>
      </c>
      <c r="N44" s="167">
        <f t="shared" si="9"/>
        <v>41</v>
      </c>
      <c r="O44" s="167">
        <f t="shared" si="9"/>
        <v>42</v>
      </c>
      <c r="P44" s="167">
        <f t="shared" si="9"/>
        <v>43</v>
      </c>
      <c r="Q44" s="167">
        <f t="shared" si="9"/>
        <v>44</v>
      </c>
      <c r="R44" s="167">
        <f t="shared" si="9"/>
        <v>45</v>
      </c>
      <c r="S44" s="167">
        <f t="shared" si="9"/>
        <v>46</v>
      </c>
      <c r="T44" s="167">
        <f t="shared" si="9"/>
        <v>47</v>
      </c>
      <c r="U44" s="167">
        <f t="shared" si="9"/>
        <v>48</v>
      </c>
      <c r="V44" s="167">
        <f t="shared" si="9"/>
        <v>49</v>
      </c>
      <c r="W44" s="167">
        <f t="shared" si="9"/>
        <v>50</v>
      </c>
      <c r="X44" s="167">
        <f t="shared" si="9"/>
        <v>51</v>
      </c>
      <c r="Y44" s="167">
        <f t="shared" si="9"/>
        <v>52</v>
      </c>
      <c r="Z44" s="167">
        <f t="shared" si="9"/>
        <v>53</v>
      </c>
      <c r="AA44" s="167">
        <f t="shared" si="9"/>
        <v>54</v>
      </c>
      <c r="AB44" s="167">
        <f t="shared" si="9"/>
        <v>55</v>
      </c>
      <c r="AC44" s="167">
        <f t="shared" si="9"/>
        <v>56</v>
      </c>
      <c r="AD44" s="167">
        <f t="shared" si="9"/>
        <v>57</v>
      </c>
      <c r="AE44" s="167">
        <f t="shared" si="9"/>
        <v>58</v>
      </c>
      <c r="AF44" s="167">
        <f t="shared" si="9"/>
        <v>59</v>
      </c>
      <c r="AG44" s="167">
        <f t="shared" si="9"/>
        <v>60</v>
      </c>
      <c r="AH44" s="167">
        <f t="shared" si="9"/>
        <v>61</v>
      </c>
      <c r="AI44" s="167">
        <f t="shared" si="9"/>
        <v>62</v>
      </c>
      <c r="AJ44" s="167">
        <f t="shared" si="9"/>
        <v>63</v>
      </c>
      <c r="AK44" s="167">
        <f t="shared" si="9"/>
        <v>64</v>
      </c>
      <c r="AL44" s="167">
        <f t="shared" si="9"/>
        <v>65</v>
      </c>
      <c r="AM44" s="167">
        <f t="shared" si="9"/>
        <v>66</v>
      </c>
      <c r="AN44" s="167">
        <f t="shared" si="9"/>
        <v>67</v>
      </c>
      <c r="AO44" s="167">
        <f t="shared" si="9"/>
        <v>68</v>
      </c>
      <c r="AP44" s="167">
        <f t="shared" si="9"/>
        <v>69</v>
      </c>
      <c r="AQ44" s="167">
        <f t="shared" si="9"/>
        <v>70</v>
      </c>
      <c r="AR44" s="167">
        <f t="shared" si="9"/>
        <v>71</v>
      </c>
      <c r="AS44" s="167">
        <f t="shared" si="9"/>
        <v>72</v>
      </c>
      <c r="AT44" s="167">
        <f t="shared" si="9"/>
        <v>73</v>
      </c>
      <c r="AU44" s="167">
        <f t="shared" si="9"/>
        <v>74</v>
      </c>
      <c r="AV44" s="167">
        <f t="shared" si="9"/>
        <v>75</v>
      </c>
      <c r="AW44" s="167">
        <f t="shared" si="9"/>
        <v>76</v>
      </c>
      <c r="AX44" s="167">
        <f t="shared" si="9"/>
        <v>77</v>
      </c>
      <c r="AY44" s="167">
        <f t="shared" si="9"/>
        <v>78</v>
      </c>
      <c r="AZ44" s="167">
        <f t="shared" si="9"/>
        <v>79</v>
      </c>
      <c r="BA44" s="167">
        <f t="shared" si="9"/>
        <v>80</v>
      </c>
      <c r="BB44" s="167">
        <f t="shared" si="9"/>
        <v>81</v>
      </c>
      <c r="BC44" s="167">
        <f t="shared" si="9"/>
        <v>82</v>
      </c>
      <c r="BD44" s="167">
        <f t="shared" si="9"/>
        <v>83</v>
      </c>
      <c r="BE44" s="167">
        <f t="shared" si="9"/>
        <v>84</v>
      </c>
      <c r="BF44" s="167">
        <f t="shared" si="9"/>
        <v>85</v>
      </c>
      <c r="BG44" s="167"/>
      <c r="BH44" s="167"/>
      <c r="BI44" s="168"/>
      <c r="BJ44" s="168"/>
      <c r="BK44" s="168"/>
      <c r="BL44" s="168"/>
      <c r="BM44" s="168"/>
      <c r="BN44" s="168"/>
      <c r="BO44" s="168"/>
      <c r="BP44" s="167"/>
    </row>
    <row r="45" spans="1:84" s="115" customFormat="1" x14ac:dyDescent="0.2">
      <c r="A45" s="166"/>
      <c r="B45" s="166"/>
      <c r="C45" s="166"/>
      <c r="D45" s="171"/>
      <c r="E45" s="171"/>
      <c r="F45" s="171"/>
      <c r="G45" s="171"/>
      <c r="H45" s="171"/>
      <c r="I45" s="171"/>
      <c r="J45" s="171"/>
      <c r="K45" s="171"/>
      <c r="L45" s="171"/>
      <c r="M45" s="171"/>
      <c r="N45" s="171"/>
      <c r="O45" s="171"/>
      <c r="P45" s="171"/>
      <c r="Q45" s="171"/>
      <c r="R45" s="171"/>
      <c r="S45" s="171"/>
      <c r="T45" s="171"/>
      <c r="U45" s="171"/>
      <c r="V45" s="171"/>
      <c r="W45" s="171"/>
      <c r="X45" s="171"/>
      <c r="Y45" s="171"/>
      <c r="Z45" s="171"/>
      <c r="AA45" s="171"/>
      <c r="AB45" s="171"/>
      <c r="AC45" s="171"/>
      <c r="AD45" s="171"/>
      <c r="AE45" s="171"/>
      <c r="AF45" s="171"/>
      <c r="AG45" s="171"/>
      <c r="AH45" s="171"/>
      <c r="AI45" s="171"/>
      <c r="AJ45" s="171"/>
      <c r="AK45" s="171"/>
      <c r="AL45" s="171"/>
      <c r="AM45" s="171"/>
      <c r="AN45" s="171"/>
      <c r="AO45" s="171"/>
      <c r="AP45" s="171"/>
      <c r="AQ45" s="171"/>
      <c r="AR45" s="171"/>
      <c r="AS45" s="171"/>
      <c r="AT45" s="171"/>
      <c r="AU45" s="171"/>
      <c r="AV45" s="171"/>
      <c r="AW45" s="171"/>
      <c r="AX45" s="171"/>
      <c r="AY45" s="171"/>
      <c r="AZ45" s="171"/>
      <c r="BA45" s="171"/>
      <c r="BB45" s="171"/>
      <c r="BC45" s="171"/>
      <c r="BD45" s="171"/>
      <c r="BE45" s="171"/>
      <c r="BF45" s="171"/>
      <c r="BG45" s="168"/>
      <c r="BH45" s="168"/>
      <c r="BI45" s="168"/>
      <c r="BJ45" s="168"/>
      <c r="BK45" s="168"/>
      <c r="BL45" s="168"/>
      <c r="BM45" s="168"/>
      <c r="BN45" s="168"/>
      <c r="BO45" s="168"/>
      <c r="BP45" s="167"/>
    </row>
    <row r="46" spans="1:84" s="115" customFormat="1" x14ac:dyDescent="0.2">
      <c r="A46" s="171"/>
      <c r="B46" s="177">
        <v>29</v>
      </c>
      <c r="C46" s="171">
        <f>IF(C44&lt;Betriebsdaten!$E$17,B46+1,"")</f>
        <v>30</v>
      </c>
      <c r="D46" s="171">
        <f>IF(D44&lt;Betriebsdaten!$E$17,C46+1,"")</f>
        <v>31</v>
      </c>
      <c r="E46" s="171">
        <f>IF(E44&lt;Betriebsdaten!$E$17,D46+1,"")</f>
        <v>32</v>
      </c>
      <c r="F46" s="171">
        <f>IF(F44&lt;Betriebsdaten!$E$17,E46+1,"")</f>
        <v>33</v>
      </c>
      <c r="G46" s="171">
        <f>IF(G44&lt;=Betriebsdaten!$E$17,F46+1,"")</f>
        <v>34</v>
      </c>
      <c r="H46" s="171">
        <f>IF(H44&lt;=Betriebsdaten!$E$17,G46+1,"")</f>
        <v>35</v>
      </c>
      <c r="I46" s="171">
        <f>IF(I44&lt;=Betriebsdaten!$E$17,H46+1,"")</f>
        <v>36</v>
      </c>
      <c r="J46" s="171">
        <f>IF(J44&lt;=Betriebsdaten!$E$17,I46+1,"")</f>
        <v>37</v>
      </c>
      <c r="K46" s="171">
        <f>IF(K44&lt;=Betriebsdaten!$E$17,J46+1,"")</f>
        <v>38</v>
      </c>
      <c r="L46" s="171">
        <f>IF(L44&lt;=Betriebsdaten!$E$17,K46+1,"")</f>
        <v>39</v>
      </c>
      <c r="M46" s="171">
        <f>IF(M44&lt;=Betriebsdaten!$E$17,L46+1,"")</f>
        <v>40</v>
      </c>
      <c r="N46" s="171">
        <f>IF(N44&lt;=Betriebsdaten!$E$17,M46+1,"")</f>
        <v>41</v>
      </c>
      <c r="O46" s="171">
        <f>IF(O44&lt;=Betriebsdaten!$E$17,N46+1,"")</f>
        <v>42</v>
      </c>
      <c r="P46" s="171">
        <f>IF(P44&lt;=Betriebsdaten!$E$17,O46+1,"")</f>
        <v>43</v>
      </c>
      <c r="Q46" s="171">
        <f>IF(Q44&lt;=Betriebsdaten!$E$17,P46+1,"")</f>
        <v>44</v>
      </c>
      <c r="R46" s="171">
        <f>IF(R44&lt;=Betriebsdaten!$E$17,Q46+1,"")</f>
        <v>45</v>
      </c>
      <c r="S46" s="171">
        <f>IF(S44&lt;=Betriebsdaten!$E$17,R46+1,"")</f>
        <v>46</v>
      </c>
      <c r="T46" s="171">
        <f>IF(T44&lt;=Betriebsdaten!$E$17,S46+1,"")</f>
        <v>47</v>
      </c>
      <c r="U46" s="171">
        <f>IF(U44&lt;=Betriebsdaten!$E$17,T46+1,"")</f>
        <v>48</v>
      </c>
      <c r="V46" s="171">
        <f>IF(V44&lt;=Betriebsdaten!$E$17,U46+1,"")</f>
        <v>49</v>
      </c>
      <c r="W46" s="171">
        <f>IF(W44&lt;=Betriebsdaten!$E$17,V46+1,"")</f>
        <v>50</v>
      </c>
      <c r="X46" s="171">
        <f>IF(X44&lt;=Betriebsdaten!$E$17,W46+1,"")</f>
        <v>51</v>
      </c>
      <c r="Y46" s="171">
        <f>IF(Y44&lt;=Betriebsdaten!$E$17,X46+1,"")</f>
        <v>52</v>
      </c>
      <c r="Z46" s="171">
        <f>IF(Z44&lt;=Betriebsdaten!$E$17,Y46+1,"")</f>
        <v>53</v>
      </c>
      <c r="AA46" s="171">
        <f>IF(AA44&lt;=Betriebsdaten!$E$17,Z46+1,"")</f>
        <v>54</v>
      </c>
      <c r="AB46" s="171">
        <f>IF(AB44&lt;=Betriebsdaten!$E$17,AA46+1,"")</f>
        <v>55</v>
      </c>
      <c r="AC46" s="171">
        <f>IF(AC44&lt;=Betriebsdaten!$E$17,AB46+1,"")</f>
        <v>56</v>
      </c>
      <c r="AD46" s="171">
        <f>IF(AD44&lt;=Betriebsdaten!$E$17,AC46+1,"")</f>
        <v>57</v>
      </c>
      <c r="AE46" s="171">
        <f>IF(AE44&lt;=Betriebsdaten!$E$17,AD46+1,"")</f>
        <v>58</v>
      </c>
      <c r="AF46" s="171">
        <f>IF(AF44&lt;=Betriebsdaten!$E$17,AE46+1,"")</f>
        <v>59</v>
      </c>
      <c r="AG46" s="171">
        <f>IF(AG44&lt;=Betriebsdaten!$E$17,AF46+1,"")</f>
        <v>60</v>
      </c>
      <c r="AH46" s="171">
        <f>IF(AH44&lt;=Betriebsdaten!$E$17,AG46+1,"")</f>
        <v>61</v>
      </c>
      <c r="AI46" s="171">
        <f>IF(AI44&lt;=Betriebsdaten!$E$17,AH46+1,"")</f>
        <v>62</v>
      </c>
      <c r="AJ46" s="171">
        <f>IF(AJ44&lt;=Betriebsdaten!$E$17,AI46+1,"")</f>
        <v>63</v>
      </c>
      <c r="AK46" s="171">
        <f>IF(AK44&lt;=Betriebsdaten!$E$17,AJ46+1,"")</f>
        <v>64</v>
      </c>
      <c r="AL46" s="171">
        <f>IF(AL44&lt;=Betriebsdaten!$E$17,AK46+1,"")</f>
        <v>65</v>
      </c>
      <c r="AM46" s="171">
        <f>IF(AM44&lt;=Betriebsdaten!$E$17,AL46+1,"")</f>
        <v>66</v>
      </c>
      <c r="AN46" s="171">
        <f>IF(AN44&lt;=Betriebsdaten!$E$17,AM46+1,"")</f>
        <v>67</v>
      </c>
      <c r="AO46" s="171">
        <f>IF(AO44&lt;=Betriebsdaten!$E$17,AN46+1,"")</f>
        <v>68</v>
      </c>
      <c r="AP46" s="171">
        <f>IF(AP44&lt;=Betriebsdaten!$E$17,AO46+1,"")</f>
        <v>69</v>
      </c>
      <c r="AQ46" s="171">
        <f>IF(AQ44&lt;=Betriebsdaten!$E$17,AP46+1,"")</f>
        <v>70</v>
      </c>
      <c r="AR46" s="171" t="str">
        <f>IF(AR44&lt;=Betriebsdaten!$E$17,AQ46+1,"")</f>
        <v/>
      </c>
      <c r="AS46" s="171" t="str">
        <f>IF(AS44&lt;=Betriebsdaten!$E$17,AR46+1,"")</f>
        <v/>
      </c>
      <c r="AT46" s="171" t="str">
        <f>IF(AT44&lt;=Betriebsdaten!$E$17,AS46+1,"")</f>
        <v/>
      </c>
      <c r="AU46" s="171" t="str">
        <f>IF(AU44&lt;=Betriebsdaten!$E$17,AT46+1,"")</f>
        <v/>
      </c>
      <c r="AV46" s="171" t="str">
        <f>IF(AV44&lt;=Betriebsdaten!$E$17,AU46+1,"")</f>
        <v/>
      </c>
      <c r="AW46" s="171" t="str">
        <f>IF(AW44&lt;=Betriebsdaten!$E$17,AV46+1,"")</f>
        <v/>
      </c>
      <c r="AX46" s="171" t="str">
        <f>IF(AX44&lt;=Betriebsdaten!$E$17,AW46+1,"")</f>
        <v/>
      </c>
      <c r="AY46" s="171" t="str">
        <f>IF(AY44&lt;=Betriebsdaten!$E$17,AX46+1,"")</f>
        <v/>
      </c>
      <c r="AZ46" s="171" t="str">
        <f>IF(AZ44&lt;=Betriebsdaten!$E$17,AY46+1,"")</f>
        <v/>
      </c>
      <c r="BA46" s="171" t="str">
        <f>IF(BA44&lt;=Betriebsdaten!$E$17,AZ46+1,"")</f>
        <v/>
      </c>
      <c r="BB46" s="171" t="str">
        <f>IF(BB44&lt;=Betriebsdaten!$E$17,BA46+1,"")</f>
        <v/>
      </c>
      <c r="BC46" s="171" t="str">
        <f>IF(BC44&lt;=Betriebsdaten!$E$17,BB46+1,"")</f>
        <v/>
      </c>
      <c r="BD46" s="171" t="str">
        <f>IF(BD44&lt;=Betriebsdaten!$E$17,BC46+1,"")</f>
        <v/>
      </c>
      <c r="BE46" s="171" t="str">
        <f>IF(BE44&lt;=Betriebsdaten!$E$17,BD46+1,"")</f>
        <v/>
      </c>
      <c r="BF46" s="171" t="str">
        <f>IF(BF44&lt;=Betriebsdaten!$E$17,BE46+1,"")</f>
        <v/>
      </c>
      <c r="BG46" s="171" t="s">
        <v>126</v>
      </c>
      <c r="BH46" s="171"/>
      <c r="BI46" s="172"/>
      <c r="BJ46" s="172"/>
      <c r="BK46" s="172"/>
      <c r="BL46" s="172"/>
      <c r="BM46" s="172"/>
      <c r="BN46" s="172"/>
      <c r="BO46" s="172"/>
      <c r="BP46" s="167"/>
    </row>
    <row r="47" spans="1:84" s="115" customFormat="1" x14ac:dyDescent="0.2">
      <c r="A47" s="171" t="s">
        <v>48</v>
      </c>
      <c r="B47" s="173">
        <f>IF(B46="",0,IF(B$46&lt;Betriebsdaten!$E$16+1,IF((B$57/2.7)&gt;12,12,B$57/2.7),MAX($B47:$V47)-(MAX($B47:$V47)/(Betriebsdaten!$E$17-Betriebsdaten!$E$16))-(MAX($B47:$V47)-A47)))</f>
        <v>-1.1111111111111111E-3</v>
      </c>
      <c r="C47" s="173">
        <f>IF(C46="",0,IF(C$46&lt;Betriebsdaten!$E$16+1,IF((C$57/2.7)&gt;12,12,C$57/2.7),MAX($B47:$V47)-(MAX($B47:$V47)/(Betriebsdaten!$E$17-Betriebsdaten!$E$16))-(MAX($B47:$V47)-B47)))</f>
        <v>-1.1111111111111111E-3</v>
      </c>
      <c r="D47" s="173">
        <f>IF(D46="",0,IF(D$46&lt;Betriebsdaten!$E$16+1,IF((D$57/2.7)&gt;12,12,D$57/2.7),MAX($B47:$V47)-(MAX($B47:$V47)/(Betriebsdaten!$E$17-Betriebsdaten!$E$16))-(MAX($B47:$V47)-C47)))</f>
        <v>-1.1111111111111111E-3</v>
      </c>
      <c r="E47" s="173">
        <f>IF(E46="",0,IF(E$46&lt;Betriebsdaten!$E$16+1,IF((E$57/2.7)&gt;12,12,E$57/2.7),MAX($B47:$V47)-(MAX($B47:$V47)/(Betriebsdaten!$E$17-Betriebsdaten!$E$16))-(MAX($B47:$V47)-D47)))</f>
        <v>-1.1111111111111111E-3</v>
      </c>
      <c r="F47" s="173">
        <f>IF(F46="",0,IF(F$46&lt;Betriebsdaten!$E$16+1,IF((F$57/2.7)&gt;12,12,F$57/2.7),MAX($B47:$V47)-(MAX($B47:$V47)/(Betriebsdaten!$E$17-Betriebsdaten!$E$16))-(MAX($B47:$V47)-E47)))</f>
        <v>-1.1111111111111111E-3</v>
      </c>
      <c r="G47" s="173">
        <f>IF(G46="",0,IF(G$46&lt;Betriebsdaten!$E$16+1,IF((G$57/2.7)&gt;12,12,G$57/2.7),MAX($B47:$V47)-(MAX($B47:$V47)/(Betriebsdaten!$E$17-Betriebsdaten!$E$16))-(MAX($B47:$V47)-F47)))</f>
        <v>-1.1111111111111111E-3</v>
      </c>
      <c r="H47" s="173">
        <f>IF(H46="",0,IF(H$46&lt;Betriebsdaten!$E$16+1,IF((H$57/2.7)&gt;12,12,H$57/2.7),MAX($B47:$V47)-(MAX($B47:$V47)/(Betriebsdaten!$E$17-Betriebsdaten!$E$16))-(MAX($B47:$V47)-G47)))</f>
        <v>-1.1111111111111111E-3</v>
      </c>
      <c r="I47" s="173">
        <f>IF(I46="",0,IF(I$46&lt;Betriebsdaten!$E$16+1,IF((I$57/2.7)&gt;12,12,I$57/2.7),MAX($B47:$V47)-(MAX($B47:$V47)/(Betriebsdaten!$E$17-Betriebsdaten!$E$16))-(MAX($B47:$V47)-H47)))</f>
        <v>-1.1111111111111111E-3</v>
      </c>
      <c r="J47" s="173">
        <f>IF(J46="",0,IF(J$46&lt;Betriebsdaten!$E$16+1,IF((J$57/2.7)&gt;12,12,J$57/2.7),MAX($B47:$V47)-(MAX($B47:$V47)/(Betriebsdaten!$E$17-Betriebsdaten!$E$16))-(MAX($B47:$V47)-I47)))</f>
        <v>-1.1111111111111111E-3</v>
      </c>
      <c r="K47" s="173">
        <f>IF(K46="",0,IF(K$46&lt;Betriebsdaten!$E$16+1,IF((K$57/2.7)&gt;12,12,K$57/2.7),MAX($B47:$V47)-(MAX($B47:$V47)/(Betriebsdaten!$E$17-Betriebsdaten!$E$16))-(MAX($B47:$V47)-J47)))</f>
        <v>-1.1111111111111111E-3</v>
      </c>
      <c r="L47" s="173">
        <f>IF(L46="",0,IF(L$46&lt;Betriebsdaten!$E$16+1,IF((L$57/2.7)&gt;12,12,L$57/2.7),MAX($B47:$V47)-(MAX($B47:$V47)/(Betriebsdaten!$E$17-Betriebsdaten!$E$16))-(MAX($B47:$V47)-K47)))</f>
        <v>-1.1111111111111111E-3</v>
      </c>
      <c r="M47" s="173">
        <f>IF(M46="",0,IF(M$46&lt;Betriebsdaten!$E$16+1,IF((M$57/2.7)&gt;12,12,M$57/2.7),MAX($B47:$V47)-(MAX($B47:$V47)/(Betriebsdaten!$E$17-Betriebsdaten!$E$16))-(MAX($B47:$V47)-L47)))</f>
        <v>-1.1111111111111111E-3</v>
      </c>
      <c r="N47" s="173">
        <f>IF(N46="",0,IF(N$46&lt;Betriebsdaten!$E$16+1,IF((N$57/2.7)&gt;12,12,N$57/2.7),MAX($B47:$V47)-(MAX($B47:$V47)/(Betriebsdaten!$E$17-Betriebsdaten!$E$16))-(MAX($B47:$V47)-M47)))</f>
        <v>-1.1111111111111111E-3</v>
      </c>
      <c r="O47" s="173">
        <f>IF(O46="",0,IF(O$46&lt;Betriebsdaten!$E$16+1,IF((O$57/2.7)&gt;12,12,O$57/2.7),MAX($B47:$V47)-(MAX($B47:$V47)/(Betriebsdaten!$E$17-Betriebsdaten!$E$16))-(MAX($B47:$V47)-N47)))</f>
        <v>-1.1111111111111111E-3</v>
      </c>
      <c r="P47" s="173">
        <f>IF(P46="",0,IF(P$46&lt;Betriebsdaten!$E$16+1,IF((P$57/2.7)&gt;12,12,P$57/2.7),MAX($B47:$V47)-(MAX($B47:$V47)/(Betriebsdaten!$E$17-Betriebsdaten!$E$16))-(MAX($B47:$V47)-O47)))</f>
        <v>-1.1111111111111111E-3</v>
      </c>
      <c r="Q47" s="173">
        <f>IF(Q46="",0,IF(Q$46&lt;Betriebsdaten!$E$16+1,IF((Q$57/2.7)&gt;12,12,Q$57/2.7),MAX($B47:$V47)-(MAX($B47:$V47)/(Betriebsdaten!$E$17-Betriebsdaten!$E$16))-(MAX($B47:$V47)-P47)))</f>
        <v>-1.1111111111111111E-3</v>
      </c>
      <c r="R47" s="173">
        <f>IF(R46="",0,IF(R$46&lt;Betriebsdaten!$E$16+1,IF((R$57/2.7)&gt;12,12,R$57/2.7),MAX($B47:$V47)-(MAX($B47:$V47)/(Betriebsdaten!$E$17-Betriebsdaten!$E$16))-(MAX($B47:$V47)-Q47)))</f>
        <v>-1.1111111111111111E-3</v>
      </c>
      <c r="S47" s="173">
        <f>IF(S46="",0,IF(S$46&lt;Betriebsdaten!$E$16+1,IF((S$57/2.7)&gt;12,12,S$57/2.7),MAX($B47:$V47)-(MAX($B47:$V47)/(Betriebsdaten!$E$17-Betriebsdaten!$E$16))-(MAX($B47:$V47)-R47)))</f>
        <v>-1.1111111111111111E-3</v>
      </c>
      <c r="T47" s="173">
        <f>IF(T46="",0,IF(T$46&lt;Betriebsdaten!$E$16+1,IF((T$57/2.7)&gt;12,12,T$57/2.7),MAX($B47:$V47)-(MAX($B47:$V47)/(Betriebsdaten!$E$17-Betriebsdaten!$E$16))-(MAX($B47:$V47)-S47)))</f>
        <v>-1.1111111111111111E-3</v>
      </c>
      <c r="U47" s="173">
        <f>IF(U46="",0,IF(U$46&lt;Betriebsdaten!$E$16+1,IF((U$57/2.7)&gt;12,12,U$57/2.7),MAX($B47:$V47)-(MAX($B47:$V47)/(Betriebsdaten!$E$17-Betriebsdaten!$E$16))-(MAX($B47:$V47)-T47)))</f>
        <v>-1.1111111111111111E-3</v>
      </c>
      <c r="V47" s="173">
        <f>IF(V46="",0,IF(V$46&lt;Betriebsdaten!$E$16+1,IF((V$57/2.7)&gt;12,12,V$57/2.7),MAX($B47:$V47)-(MAX($B47:$V47)/(Betriebsdaten!$E$17-Betriebsdaten!$E$16))-(MAX($B47:$V47)-U47)))</f>
        <v>-1.1111111111111111E-3</v>
      </c>
      <c r="W47" s="173">
        <f>IF(W46="",0,IF(W$46&lt;Betriebsdaten!$E$16+1,IF((W$57/2.7)&gt;12,12,W$57/2.7),MAX($B47:$V47)-(MAX($B47:$V47)/(Betriebsdaten!$E$17-Betriebsdaten!$E$16))-(MAX($B47:$V47)-V47)))</f>
        <v>-1.1111111111111111E-3</v>
      </c>
      <c r="X47" s="173">
        <f>IF(X46="",0,IF(X$46&lt;Betriebsdaten!$E$16+1,IF((X$57/2.7)&gt;12,12,X$57/2.7),MAX($B47:$V47)-(MAX($B47:$V47)/(Betriebsdaten!$E$17-Betriebsdaten!$E$16))-(MAX($B47:$V47)-W47)))</f>
        <v>-1.1111111111111111E-3</v>
      </c>
      <c r="Y47" s="173">
        <f>IF(Y46="",0,IF(Y$46&lt;Betriebsdaten!$E$16+1,IF((Y$57/2.7)&gt;12,12,Y$57/2.7),MAX($B47:$V47)-(MAX($B47:$V47)/(Betriebsdaten!$E$17-Betriebsdaten!$E$16))-(MAX($B47:$V47)-X47)))</f>
        <v>-1.1111111111111111E-3</v>
      </c>
      <c r="Z47" s="173">
        <f>IF(Z46="",0,IF(Z$46&lt;Betriebsdaten!$E$16+1,IF((Z$57/2.7)&gt;12,12,Z$57/2.7),MAX($B47:$V47)-(MAX($B47:$V47)/(Betriebsdaten!$E$17-Betriebsdaten!$E$16))-(MAX($B47:$V47)-Y47)))</f>
        <v>-1.1111111111111111E-3</v>
      </c>
      <c r="AA47" s="173">
        <f>IF(AA46="",0,IF(AA$46&lt;Betriebsdaten!$E$16+1,IF((AA$57/2.7)&gt;12,12,AA$57/2.7),MAX($B47:$V47)-(MAX($B47:$V47)/(Betriebsdaten!$E$17-Betriebsdaten!$E$16))-(MAX($B47:$V47)-Z47)))</f>
        <v>-1.1111111111111111E-3</v>
      </c>
      <c r="AB47" s="173">
        <f>IF(AB46="",0,IF(AB$46&lt;Betriebsdaten!$E$16+1,IF((AB$57/2.7)&gt;12,12,AB$57/2.7),MAX($B47:$V47)-(MAX($B47:$V47)/(Betriebsdaten!$E$17-Betriebsdaten!$E$16))-(MAX($B47:$V47)-AA47)))</f>
        <v>-1.1111111111111111E-3</v>
      </c>
      <c r="AC47" s="173">
        <f>IF(AC46="",0,IF(AC$46&lt;Betriebsdaten!$E$16+1,IF((AC$57/2.7)&gt;12,12,AC$57/2.7),MAX($B47:$V47)-(MAX($B47:$V47)/(Betriebsdaten!$E$17-Betriebsdaten!$E$16))-(MAX($B47:$V47)-AB47)))</f>
        <v>-1.1111111111111111E-3</v>
      </c>
      <c r="AD47" s="173">
        <f>IF(AD46="",0,IF(AD$46&lt;Betriebsdaten!$E$16+1,IF((AD$57/2.7)&gt;12,12,AD$57/2.7),MAX($B47:$V47)-(MAX($B47:$V47)/(Betriebsdaten!$E$17-Betriebsdaten!$E$16))-(MAX($B47:$V47)-AC47)))</f>
        <v>-1.0317460317460316E-3</v>
      </c>
      <c r="AE47" s="173">
        <f>IF(AE46="",0,IF(AE$46&lt;Betriebsdaten!$E$16+1,IF((AE$57/2.7)&gt;12,12,AE$57/2.7),MAX($B47:$V47)-(MAX($B47:$V47)/(Betriebsdaten!$E$17-Betriebsdaten!$E$16))-(MAX($B47:$V47)-AD47)))</f>
        <v>-9.5238095238095216E-4</v>
      </c>
      <c r="AF47" s="173">
        <f>IF(AF46="",0,IF(AF$46&lt;Betriebsdaten!$E$16+1,IF((AF$57/2.7)&gt;12,12,AF$57/2.7),MAX($B47:$V47)-(MAX($B47:$V47)/(Betriebsdaten!$E$17-Betriebsdaten!$E$16))-(MAX($B47:$V47)-AE47)))</f>
        <v>-8.7301587301587269E-4</v>
      </c>
      <c r="AG47" s="173">
        <f>IF(AG46="",0,IF(AG$46&lt;Betriebsdaten!$E$16+1,IF((AG$57/2.7)&gt;12,12,AG$57/2.7),MAX($B47:$V47)-(MAX($B47:$V47)/(Betriebsdaten!$E$17-Betriebsdaten!$E$16))-(MAX($B47:$V47)-AF47)))</f>
        <v>-7.9365079365079322E-4</v>
      </c>
      <c r="AH47" s="173">
        <f>IF(AH46="",0,IF(AH$46&lt;Betriebsdaten!$E$16+1,IF((AH$57/2.7)&gt;12,12,AH$57/2.7),MAX($B47:$V47)-(MAX($B47:$V47)/(Betriebsdaten!$E$17-Betriebsdaten!$E$16))-(MAX($B47:$V47)-AG47)))</f>
        <v>-7.1428571428571374E-4</v>
      </c>
      <c r="AI47" s="173">
        <f>IF(AI46="",0,IF(AI$46&lt;Betriebsdaten!$E$16+1,IF((AI$57/2.7)&gt;12,12,AI$57/2.7),MAX($B47:$V47)-(MAX($B47:$V47)/(Betriebsdaten!$E$17-Betriebsdaten!$E$16))-(MAX($B47:$V47)-AH47)))</f>
        <v>-6.3492063492063427E-4</v>
      </c>
      <c r="AJ47" s="173">
        <f>IF(AJ46="",0,IF(AJ$46&lt;Betriebsdaten!$E$16+1,IF((AJ$57/2.7)&gt;12,12,AJ$57/2.7),MAX($B47:$V47)-(MAX($B47:$V47)/(Betriebsdaten!$E$17-Betriebsdaten!$E$16))-(MAX($B47:$V47)-AI47)))</f>
        <v>-5.555555555555548E-4</v>
      </c>
      <c r="AK47" s="173">
        <f>IF(AK46="",0,IF(AK$46&lt;Betriebsdaten!$E$16+1,IF((AK$57/2.7)&gt;12,12,AK$57/2.7),MAX($B47:$V47)-(MAX($B47:$V47)/(Betriebsdaten!$E$17-Betriebsdaten!$E$16))-(MAX($B47:$V47)-AJ47)))</f>
        <v>-4.7619047619047532E-4</v>
      </c>
      <c r="AL47" s="173">
        <f>IF(AL46="",0,IF(AL$46&lt;Betriebsdaten!$E$16+1,IF((AL$57/2.7)&gt;12,12,AL$57/2.7),MAX($B47:$V47)-(MAX($B47:$V47)/(Betriebsdaten!$E$17-Betriebsdaten!$E$16))-(MAX($B47:$V47)-AK47)))</f>
        <v>-3.9682539682539585E-4</v>
      </c>
      <c r="AM47" s="173">
        <f>IF(AM46="",0,IF(AM$46&lt;Betriebsdaten!$E$16+1,IF((AM$57/2.7)&gt;12,12,AM$57/2.7),MAX($B47:$V47)-(MAX($B47:$V47)/(Betriebsdaten!$E$17-Betriebsdaten!$E$16))-(MAX($B47:$V47)-AL47)))</f>
        <v>-3.1746031746031638E-4</v>
      </c>
      <c r="AN47" s="173">
        <f>IF(AN46="",0,IF(AN$46&lt;Betriebsdaten!$E$16+1,IF((AN$57/2.7)&gt;12,12,AN$57/2.7),MAX($B47:$V47)-(MAX($B47:$V47)/(Betriebsdaten!$E$17-Betriebsdaten!$E$16))-(MAX($B47:$V47)-AM47)))</f>
        <v>-2.380952380952369E-4</v>
      </c>
      <c r="AO47" s="173">
        <f>IF(AO46="",0,IF(AO$46&lt;Betriebsdaten!$E$16+1,IF((AO$57/2.7)&gt;12,12,AO$57/2.7),MAX($B47:$V47)-(MAX($B47:$V47)/(Betriebsdaten!$E$17-Betriebsdaten!$E$16))-(MAX($B47:$V47)-AN47)))</f>
        <v>-1.5873015873015743E-4</v>
      </c>
      <c r="AP47" s="173">
        <f>IF(AP46="",0,IF(AP$46&lt;Betriebsdaten!$E$16+1,IF((AP$57/2.7)&gt;12,12,AP$57/2.7),MAX($B47:$V47)-(MAX($B47:$V47)/(Betriebsdaten!$E$17-Betriebsdaten!$E$16))-(MAX($B47:$V47)-AO47)))</f>
        <v>-7.9365079365077956E-5</v>
      </c>
      <c r="AQ47" s="173">
        <f>IF(AQ46="",0,IF(AQ$46&lt;Betriebsdaten!$E$16+1,IF((AQ$57/2.7)&gt;12,12,AQ$57/2.7),MAX($B47:$V47)-(MAX($B47:$V47)/(Betriebsdaten!$E$17-Betriebsdaten!$E$16))-(MAX($B47:$V47)-AP47)))</f>
        <v>1.5178830414797062E-18</v>
      </c>
      <c r="AR47" s="173">
        <f>IF(AR46="",0,IF(AR$46&lt;Betriebsdaten!$E$16+1,IF((AR$57/2.7)&gt;12,12,AR$57/2.7),MAX($B47:$V47)-(MAX($B47:$V47)/(Betriebsdaten!$E$17-Betriebsdaten!$E$16))-(MAX($B47:$V47)-AQ47)))</f>
        <v>0</v>
      </c>
      <c r="AS47" s="173">
        <f>IF(AS46="",0,IF(AS$46&lt;Betriebsdaten!$E$16+1,IF((AS$57/2.7)&gt;12,12,AS$57/2.7),MAX($B47:$V47)-(MAX($B47:$V47)/(Betriebsdaten!$E$17-Betriebsdaten!$E$16))-(MAX($B47:$V47)-AR47)))</f>
        <v>0</v>
      </c>
      <c r="AT47" s="173">
        <f>IF(AT46="",0,IF(AT$46&lt;Betriebsdaten!$E$16+1,IF((AT$57/2.7)&gt;12,12,AT$57/2.7),MAX($B47:$V47)-(MAX($B47:$V47)/(Betriebsdaten!$E$17-Betriebsdaten!$E$16))-(MAX($B47:$V47)-AS47)))</f>
        <v>0</v>
      </c>
      <c r="AU47" s="173">
        <f>IF(AU46="",0,IF(AU$46&lt;Betriebsdaten!$E$16+1,IF((AU$57/2.7)&gt;12,12,AU$57/2.7),MAX($B47:$V47)-(MAX($B47:$V47)/(Betriebsdaten!$E$17-Betriebsdaten!$E$16))-(MAX($B47:$V47)-AT47)))</f>
        <v>0</v>
      </c>
      <c r="AV47" s="173">
        <f>IF(AV46="",0,IF(AV$46&lt;Betriebsdaten!$E$16+1,IF((AV$57/2.7)&gt;12,12,AV$57/2.7),MAX($B47:$V47)-(MAX($B47:$V47)/(Betriebsdaten!$E$17-Betriebsdaten!$E$16))-(MAX($B47:$V47)-AU47)))</f>
        <v>0</v>
      </c>
      <c r="AW47" s="173">
        <f>IF(AW46="",0,IF(AW$46&lt;Betriebsdaten!$E$16+1,IF((AW$57/2.7)&gt;12,12,AW$57/2.7),MAX($B47:$V47)-(MAX($B47:$V47)/(Betriebsdaten!$E$17-Betriebsdaten!$E$16))-(MAX($B47:$V47)-AV47)))</f>
        <v>0</v>
      </c>
      <c r="AX47" s="173">
        <f>IF(AX46="",0,IF(AX$46&lt;Betriebsdaten!$E$16+1,IF((AX$57/2.7)&gt;12,12,AX$57/2.7),MAX($B47:$V47)-(MAX($B47:$V47)/(Betriebsdaten!$E$17-Betriebsdaten!$E$16))-(MAX($B47:$V47)-AW47)))</f>
        <v>0</v>
      </c>
      <c r="AY47" s="173">
        <f>IF(AY46="",0,IF(AY$46&lt;Betriebsdaten!$E$16+1,IF((AY$57/2.7)&gt;12,12,AY$57/2.7),MAX($B47:$V47)-(MAX($B47:$V47)/(Betriebsdaten!$E$17-Betriebsdaten!$E$16))-(MAX($B47:$V47)-AX47)))</f>
        <v>0</v>
      </c>
      <c r="AZ47" s="173">
        <f>IF(AZ46="",0,IF(AZ$46&lt;Betriebsdaten!$E$16+1,IF((AZ$57/2.7)&gt;12,12,AZ$57/2.7),MAX($B47:$V47)-(MAX($B47:$V47)/(Betriebsdaten!$E$17-Betriebsdaten!$E$16))-(MAX($B47:$V47)-AY47)))</f>
        <v>0</v>
      </c>
      <c r="BA47" s="173">
        <f>IF(BA46="",0,IF(BA$46&lt;Betriebsdaten!$E$16+1,IF((BA$57/2.7)&gt;12,12,BA$57/2.7),MAX($B47:$V47)-(MAX($B47:$V47)/(Betriebsdaten!$E$17-Betriebsdaten!$E$16))-(MAX($B47:$V47)-AZ47)))</f>
        <v>0</v>
      </c>
      <c r="BB47" s="173">
        <f>IF(BB46="",0,IF(BB$46&lt;Betriebsdaten!$E$16+1,IF((BB$57/2.7)&gt;12,12,BB$57/2.7),MAX($B47:$V47)-(MAX($B47:$V47)/(Betriebsdaten!$E$17-Betriebsdaten!$E$16))-(MAX($B47:$V47)-BA47)))</f>
        <v>0</v>
      </c>
      <c r="BC47" s="173">
        <f>IF(BC46="",0,IF(BC$46&lt;Betriebsdaten!$E$16+1,IF((BC$57/2.7)&gt;12,12,BC$57/2.7),MAX($B47:$V47)-(MAX($B47:$V47)/(Betriebsdaten!$E$17-Betriebsdaten!$E$16))-(MAX($B47:$V47)-BB47)))</f>
        <v>0</v>
      </c>
      <c r="BD47" s="173">
        <f>IF(BD46="",0,IF(BD$46&lt;Betriebsdaten!$E$16+1,IF((BD$57/2.7)&gt;12,12,BD$57/2.7),MAX($B47:$V47)-(MAX($B47:$V47)/(Betriebsdaten!$E$17-Betriebsdaten!$E$16))-(MAX($B47:$V47)-BC47)))</f>
        <v>0</v>
      </c>
      <c r="BE47" s="173">
        <f>IF(BE46="",0,IF(BE$46&lt;Betriebsdaten!$E$16+1,IF((BE$57/2.7)&gt;12,12,BE$57/2.7),MAX($B47:$V47)-(MAX($B47:$V47)/(Betriebsdaten!$E$17-Betriebsdaten!$E$16))-(MAX($B47:$V47)-BD47)))</f>
        <v>0</v>
      </c>
      <c r="BF47" s="173">
        <f>IF(BF46="",0,IF(BF$46&lt;Betriebsdaten!$E$16+1,IF((BF$57/2.7)&gt;12,12,BF$57/2.7),MAX($B47:$V47)-(MAX($B47:$V47)/(Betriebsdaten!$E$17-Betriebsdaten!$E$16))-(MAX($B47:$V47)-BE47)))</f>
        <v>0</v>
      </c>
      <c r="BG47" s="173">
        <f>SUM(B47:BF47)</f>
        <v>-3.8333333333333323E-2</v>
      </c>
      <c r="BH47" s="173"/>
      <c r="BI47" s="174"/>
      <c r="BJ47" s="172"/>
      <c r="BK47" s="172"/>
      <c r="BL47" s="172"/>
      <c r="BM47" s="172"/>
      <c r="BN47" s="172"/>
      <c r="BO47" s="172"/>
      <c r="BP47" s="167"/>
    </row>
    <row r="48" spans="1:84" s="115" customFormat="1" x14ac:dyDescent="0.2">
      <c r="A48" s="171" t="s">
        <v>113</v>
      </c>
      <c r="B48" s="173">
        <f t="shared" ref="B48:L48" si="10">IF(B46=0,0,IF(B$55&gt;0.1,B$55/(6.7/0.62),0.1))</f>
        <v>0.1</v>
      </c>
      <c r="C48" s="173">
        <f t="shared" si="10"/>
        <v>0.1</v>
      </c>
      <c r="D48" s="173">
        <f t="shared" si="10"/>
        <v>0.1</v>
      </c>
      <c r="E48" s="173">
        <f t="shared" si="10"/>
        <v>0.1</v>
      </c>
      <c r="F48" s="173">
        <f t="shared" si="10"/>
        <v>0.1</v>
      </c>
      <c r="G48" s="173">
        <f t="shared" si="10"/>
        <v>0.1</v>
      </c>
      <c r="H48" s="173">
        <f t="shared" si="10"/>
        <v>0.1</v>
      </c>
      <c r="I48" s="173">
        <f t="shared" si="10"/>
        <v>0.1</v>
      </c>
      <c r="J48" s="173">
        <f t="shared" si="10"/>
        <v>0.1</v>
      </c>
      <c r="K48" s="173">
        <f t="shared" si="10"/>
        <v>0.1</v>
      </c>
      <c r="L48" s="173">
        <f t="shared" si="10"/>
        <v>0.1</v>
      </c>
      <c r="M48" s="173">
        <f>IF(M46=0,0,IF(M$55&gt;0.5,M$55/(6.7/0.62),0.1))</f>
        <v>0.1</v>
      </c>
      <c r="N48" s="173">
        <f t="shared" ref="N48:O48" si="11">IF(N46=0,0,IF(N$55&gt;0.5,N$55/(6.7/0.62),0.1))</f>
        <v>0.1</v>
      </c>
      <c r="O48" s="173">
        <f t="shared" si="11"/>
        <v>0.1</v>
      </c>
      <c r="P48" s="173">
        <f t="shared" ref="P48:AT48" si="12">IF(P46=0,0,IF(P$55&gt;0.1,P$55/(6.7/0.62),0.1))</f>
        <v>0.1</v>
      </c>
      <c r="Q48" s="173">
        <f t="shared" si="12"/>
        <v>0.1</v>
      </c>
      <c r="R48" s="173">
        <f t="shared" si="12"/>
        <v>0.1</v>
      </c>
      <c r="S48" s="173">
        <f t="shared" si="12"/>
        <v>0.1</v>
      </c>
      <c r="T48" s="173">
        <f t="shared" si="12"/>
        <v>0.1</v>
      </c>
      <c r="U48" s="173">
        <f t="shared" si="12"/>
        <v>0.1</v>
      </c>
      <c r="V48" s="173">
        <f t="shared" si="12"/>
        <v>0.1</v>
      </c>
      <c r="W48" s="173">
        <f t="shared" si="12"/>
        <v>0.1</v>
      </c>
      <c r="X48" s="173">
        <f t="shared" si="12"/>
        <v>0.1</v>
      </c>
      <c r="Y48" s="173">
        <f t="shared" si="12"/>
        <v>0.1</v>
      </c>
      <c r="Z48" s="173">
        <f t="shared" si="12"/>
        <v>0.1</v>
      </c>
      <c r="AA48" s="173">
        <f t="shared" si="12"/>
        <v>0.1</v>
      </c>
      <c r="AB48" s="173">
        <f t="shared" si="12"/>
        <v>0.1</v>
      </c>
      <c r="AC48" s="173">
        <f t="shared" si="12"/>
        <v>0.1</v>
      </c>
      <c r="AD48" s="173">
        <f t="shared" si="12"/>
        <v>0.1</v>
      </c>
      <c r="AE48" s="173">
        <f t="shared" si="12"/>
        <v>0.1</v>
      </c>
      <c r="AF48" s="173">
        <f t="shared" si="12"/>
        <v>0.1</v>
      </c>
      <c r="AG48" s="173">
        <f t="shared" si="12"/>
        <v>0.1</v>
      </c>
      <c r="AH48" s="173">
        <f t="shared" si="12"/>
        <v>0.1</v>
      </c>
      <c r="AI48" s="173">
        <f t="shared" si="12"/>
        <v>0.1</v>
      </c>
      <c r="AJ48" s="173">
        <f t="shared" si="12"/>
        <v>0.1</v>
      </c>
      <c r="AK48" s="173">
        <f t="shared" si="12"/>
        <v>0.1</v>
      </c>
      <c r="AL48" s="173">
        <f t="shared" si="12"/>
        <v>0.1</v>
      </c>
      <c r="AM48" s="173">
        <f t="shared" si="12"/>
        <v>0.1</v>
      </c>
      <c r="AN48" s="173">
        <f t="shared" si="12"/>
        <v>0.1</v>
      </c>
      <c r="AO48" s="173">
        <f t="shared" si="12"/>
        <v>0.1</v>
      </c>
      <c r="AP48" s="173">
        <f t="shared" si="12"/>
        <v>0.1</v>
      </c>
      <c r="AQ48" s="173">
        <f t="shared" si="12"/>
        <v>0.1</v>
      </c>
      <c r="AR48" s="173">
        <f t="shared" si="12"/>
        <v>0.1</v>
      </c>
      <c r="AS48" s="173">
        <f t="shared" si="12"/>
        <v>0.1</v>
      </c>
      <c r="AT48" s="173">
        <f t="shared" si="12"/>
        <v>0.1</v>
      </c>
      <c r="AU48" s="173">
        <f t="shared" ref="AU48:BF48" si="13">IF(AU46=0,0,IF(AU$55&gt;0.1,AU$55/(6.7/0.62),0.1))</f>
        <v>0.1</v>
      </c>
      <c r="AV48" s="173">
        <f t="shared" si="13"/>
        <v>0.1</v>
      </c>
      <c r="AW48" s="173">
        <f t="shared" si="13"/>
        <v>0.1</v>
      </c>
      <c r="AX48" s="173">
        <f t="shared" si="13"/>
        <v>0.1</v>
      </c>
      <c r="AY48" s="173">
        <f t="shared" si="13"/>
        <v>0.1</v>
      </c>
      <c r="AZ48" s="173">
        <f t="shared" si="13"/>
        <v>0.1</v>
      </c>
      <c r="BA48" s="173">
        <f t="shared" si="13"/>
        <v>0.1</v>
      </c>
      <c r="BB48" s="173">
        <f t="shared" si="13"/>
        <v>0.1</v>
      </c>
      <c r="BC48" s="173">
        <f t="shared" si="13"/>
        <v>0.1</v>
      </c>
      <c r="BD48" s="173">
        <f t="shared" si="13"/>
        <v>0.1</v>
      </c>
      <c r="BE48" s="173">
        <f t="shared" si="13"/>
        <v>0.1</v>
      </c>
      <c r="BF48" s="173">
        <f t="shared" si="13"/>
        <v>0.1</v>
      </c>
      <c r="BG48" s="173">
        <f t="shared" ref="BG48:BG54" si="14">SUM(B48:BF48)</f>
        <v>5.6999999999999957</v>
      </c>
      <c r="BH48" s="173"/>
      <c r="BI48" s="174"/>
      <c r="BJ48" s="172"/>
      <c r="BK48" s="172"/>
      <c r="BL48" s="172"/>
      <c r="BM48" s="172"/>
      <c r="BN48" s="172"/>
      <c r="BO48" s="172"/>
      <c r="BP48" s="167"/>
    </row>
    <row r="49" spans="1:68" s="115" customFormat="1" x14ac:dyDescent="0.2">
      <c r="A49" s="171" t="s">
        <v>114</v>
      </c>
      <c r="B49" s="173">
        <f>IF(B$46&gt;28,IF(B48&lt;2,B48,2),"")</f>
        <v>0.1</v>
      </c>
      <c r="C49" s="173">
        <f t="shared" ref="C49:AU49" si="15">IF(C46&gt;28,IF(C48&lt;2,C48,2),"")</f>
        <v>0.1</v>
      </c>
      <c r="D49" s="173">
        <f t="shared" si="15"/>
        <v>0.1</v>
      </c>
      <c r="E49" s="173">
        <f t="shared" si="15"/>
        <v>0.1</v>
      </c>
      <c r="F49" s="173">
        <f t="shared" si="15"/>
        <v>0.1</v>
      </c>
      <c r="G49" s="173">
        <f t="shared" si="15"/>
        <v>0.1</v>
      </c>
      <c r="H49" s="173">
        <f t="shared" si="15"/>
        <v>0.1</v>
      </c>
      <c r="I49" s="173">
        <f t="shared" si="15"/>
        <v>0.1</v>
      </c>
      <c r="J49" s="173">
        <f t="shared" si="15"/>
        <v>0.1</v>
      </c>
      <c r="K49" s="173">
        <f t="shared" si="15"/>
        <v>0.1</v>
      </c>
      <c r="L49" s="173">
        <f t="shared" si="15"/>
        <v>0.1</v>
      </c>
      <c r="M49" s="173">
        <f t="shared" si="15"/>
        <v>0.1</v>
      </c>
      <c r="N49" s="173">
        <f t="shared" si="15"/>
        <v>0.1</v>
      </c>
      <c r="O49" s="173">
        <f t="shared" si="15"/>
        <v>0.1</v>
      </c>
      <c r="P49" s="173">
        <f t="shared" si="15"/>
        <v>0.1</v>
      </c>
      <c r="Q49" s="173">
        <f t="shared" si="15"/>
        <v>0.1</v>
      </c>
      <c r="R49" s="173">
        <f t="shared" si="15"/>
        <v>0.1</v>
      </c>
      <c r="S49" s="173">
        <f t="shared" si="15"/>
        <v>0.1</v>
      </c>
      <c r="T49" s="173">
        <f t="shared" si="15"/>
        <v>0.1</v>
      </c>
      <c r="U49" s="173">
        <f t="shared" si="15"/>
        <v>0.1</v>
      </c>
      <c r="V49" s="173">
        <f t="shared" si="15"/>
        <v>0.1</v>
      </c>
      <c r="W49" s="173">
        <f t="shared" si="15"/>
        <v>0.1</v>
      </c>
      <c r="X49" s="173">
        <f t="shared" si="15"/>
        <v>0.1</v>
      </c>
      <c r="Y49" s="173">
        <f t="shared" si="15"/>
        <v>0.1</v>
      </c>
      <c r="Z49" s="173">
        <f t="shared" si="15"/>
        <v>0.1</v>
      </c>
      <c r="AA49" s="173">
        <f t="shared" si="15"/>
        <v>0.1</v>
      </c>
      <c r="AB49" s="173">
        <f t="shared" si="15"/>
        <v>0.1</v>
      </c>
      <c r="AC49" s="173">
        <f t="shared" si="15"/>
        <v>0.1</v>
      </c>
      <c r="AD49" s="173">
        <f t="shared" si="15"/>
        <v>0.1</v>
      </c>
      <c r="AE49" s="173">
        <f t="shared" si="15"/>
        <v>0.1</v>
      </c>
      <c r="AF49" s="173">
        <f t="shared" si="15"/>
        <v>0.1</v>
      </c>
      <c r="AG49" s="173">
        <f t="shared" si="15"/>
        <v>0.1</v>
      </c>
      <c r="AH49" s="173">
        <f t="shared" si="15"/>
        <v>0.1</v>
      </c>
      <c r="AI49" s="173">
        <f t="shared" si="15"/>
        <v>0.1</v>
      </c>
      <c r="AJ49" s="173">
        <f t="shared" si="15"/>
        <v>0.1</v>
      </c>
      <c r="AK49" s="173">
        <f t="shared" si="15"/>
        <v>0.1</v>
      </c>
      <c r="AL49" s="173">
        <f t="shared" si="15"/>
        <v>0.1</v>
      </c>
      <c r="AM49" s="173">
        <f t="shared" si="15"/>
        <v>0.1</v>
      </c>
      <c r="AN49" s="173">
        <f t="shared" si="15"/>
        <v>0.1</v>
      </c>
      <c r="AO49" s="173">
        <f t="shared" si="15"/>
        <v>0.1</v>
      </c>
      <c r="AP49" s="173">
        <f t="shared" si="15"/>
        <v>0.1</v>
      </c>
      <c r="AQ49" s="173">
        <f t="shared" si="15"/>
        <v>0.1</v>
      </c>
      <c r="AR49" s="173">
        <f t="shared" si="15"/>
        <v>0.1</v>
      </c>
      <c r="AS49" s="173">
        <f t="shared" si="15"/>
        <v>0.1</v>
      </c>
      <c r="AT49" s="173">
        <f t="shared" si="15"/>
        <v>0.1</v>
      </c>
      <c r="AU49" s="173">
        <f t="shared" si="15"/>
        <v>0.1</v>
      </c>
      <c r="AV49" s="173">
        <f t="shared" ref="AV49" si="16">IF(AV46&gt;28,IF(AV48&lt;2,AV48,2),"")</f>
        <v>0.1</v>
      </c>
      <c r="AW49" s="173">
        <f t="shared" ref="AW49" si="17">IF(AW46&gt;28,IF(AW48&lt;2,AW48,2),"")</f>
        <v>0.1</v>
      </c>
      <c r="AX49" s="173">
        <f t="shared" ref="AX49" si="18">IF(AX46&gt;28,IF(AX48&lt;2,AX48,2),"")</f>
        <v>0.1</v>
      </c>
      <c r="AY49" s="173">
        <f t="shared" ref="AY49" si="19">IF(AY46&gt;28,IF(AY48&lt;2,AY48,2),"")</f>
        <v>0.1</v>
      </c>
      <c r="AZ49" s="173">
        <f t="shared" ref="AZ49" si="20">IF(AZ46&gt;28,IF(AZ48&lt;2,AZ48,2),"")</f>
        <v>0.1</v>
      </c>
      <c r="BA49" s="173">
        <f t="shared" ref="BA49" si="21">IF(BA46&gt;28,IF(BA48&lt;2,BA48,2),"")</f>
        <v>0.1</v>
      </c>
      <c r="BB49" s="173">
        <f t="shared" ref="BB49" si="22">IF(BB46&gt;28,IF(BB48&lt;2,BB48,2),"")</f>
        <v>0.1</v>
      </c>
      <c r="BC49" s="173">
        <f t="shared" ref="BC49" si="23">IF(BC46&gt;28,IF(BC48&lt;2,BC48,2),"")</f>
        <v>0.1</v>
      </c>
      <c r="BD49" s="173">
        <f t="shared" ref="BD49" si="24">IF(BD46&gt;28,IF(BD48&lt;2,BD48,2),"")</f>
        <v>0.1</v>
      </c>
      <c r="BE49" s="173">
        <f t="shared" ref="BE49" si="25">IF(BE46&gt;28,IF(BE48&lt;2,BE48,2),"")</f>
        <v>0.1</v>
      </c>
      <c r="BF49" s="173">
        <f t="shared" ref="BF49" si="26">IF(BF46&gt;28,IF(BF48&lt;2,BF48,2),"")</f>
        <v>0.1</v>
      </c>
      <c r="BG49" s="173">
        <f t="shared" si="14"/>
        <v>5.6999999999999957</v>
      </c>
      <c r="BH49" s="173"/>
      <c r="BI49" s="173"/>
      <c r="BJ49" s="173"/>
      <c r="BK49" s="173"/>
      <c r="BL49" s="172"/>
      <c r="BM49" s="172"/>
      <c r="BN49" s="172"/>
      <c r="BO49" s="172"/>
      <c r="BP49" s="167"/>
    </row>
    <row r="50" spans="1:68" s="115" customFormat="1" x14ac:dyDescent="0.2">
      <c r="A50" s="171" t="s">
        <v>115</v>
      </c>
      <c r="B50" s="170" t="str">
        <f>IF(B$48&gt;2,(B57-(B$47*2.7+B$49*6.7/0.62))/Betriebsdaten!$J$6/(Betriebsdaten!$I$6/1000),"")</f>
        <v/>
      </c>
      <c r="C50" s="170" t="str">
        <f>IF(AND(C47&gt;-0.000000001,C48&gt;2),(C57-(C$47*2.7+C$49*6.7/0.62))/Betriebsdaten!$J$6/(Betriebsdaten!$I$6/1000),"")</f>
        <v/>
      </c>
      <c r="D50" s="170" t="str">
        <f>IF(AND(D47&gt;-0.000000001,D48&gt;2),(D57-(D$47*2.7+D$49*6.7/0.62))/Betriebsdaten!$J$6/(Betriebsdaten!$I$6/1000),"")</f>
        <v/>
      </c>
      <c r="E50" s="170" t="str">
        <f>IF(AND(E47&gt;-0.000000001,E48&gt;2),(E57-(E$47*2.7+E$49*6.7/0.62))/Betriebsdaten!$J$6/(Betriebsdaten!$I$6/1000),"")</f>
        <v/>
      </c>
      <c r="F50" s="170" t="str">
        <f>IF(AND(F47&gt;-0.000000001,F48&gt;2),(F57-(F$47*2.7+F$49*6.7/0.62))/Betriebsdaten!$J$6/(Betriebsdaten!$I$6/1000),"")</f>
        <v/>
      </c>
      <c r="G50" s="170" t="str">
        <f>IF(AND(G47&gt;-0.000000001,G48&gt;2),(G57-(G$47*2.7+G$49*6.7/0.62))/Betriebsdaten!$J$6/(Betriebsdaten!$I$6/1000),"")</f>
        <v/>
      </c>
      <c r="H50" s="170" t="str">
        <f>IF(AND(H47&gt;-0.000000001,H48&gt;2),(H57-(H$47*2.7+H$49*6.7/0.62))/Betriebsdaten!$J$6/(Betriebsdaten!$I$6/1000),"")</f>
        <v/>
      </c>
      <c r="I50" s="170" t="str">
        <f>IF(AND(I47&gt;-0.000000001,I48&gt;2),(I57-(I$47*2.7+I$49*6.7/0.62))/Betriebsdaten!$J$6/(Betriebsdaten!$I$6/1000),"")</f>
        <v/>
      </c>
      <c r="J50" s="170" t="str">
        <f>IF(AND(J47&gt;-0.000000001,J48&gt;2),(J57-(J$47*2.7+J$49*6.7/0.62))/Betriebsdaten!$J$6/(Betriebsdaten!$I$6/1000),"")</f>
        <v/>
      </c>
      <c r="K50" s="170" t="str">
        <f>IF(AND(K47&gt;-0.000000001,K48&gt;2),(K57-(K$47*2.7+K$49*6.7/0.62))/Betriebsdaten!$J$6/(Betriebsdaten!$I$6/1000),"")</f>
        <v/>
      </c>
      <c r="L50" s="170" t="str">
        <f>IF(AND(L47&gt;-0.000000001,L48&gt;2),(L57-(L$47*2.7+L$49*6.7/0.62))/Betriebsdaten!$J$6/(Betriebsdaten!$I$6/1000),"")</f>
        <v/>
      </c>
      <c r="M50" s="170" t="str">
        <f>IF(AND(M47&gt;-0.000000001,M48&gt;2),(M57-(M$47*2.7+M$49*6.7/0.62))/Betriebsdaten!$J$6/(Betriebsdaten!$I$6/1000),"")</f>
        <v/>
      </c>
      <c r="N50" s="170" t="str">
        <f>IF(AND(N47&gt;-0.000000001,N48&gt;2),(N57-(N$47*2.7+N$49*6.7/0.62))/Betriebsdaten!$J$6/(Betriebsdaten!$I$6/1000),"")</f>
        <v/>
      </c>
      <c r="O50" s="170" t="str">
        <f>IF(AND(O47&gt;-0.000000001,O48&gt;2),(O57-(O$47*2.7+O$49*6.7/0.62))/Betriebsdaten!$J$6/(Betriebsdaten!$I$6/1000),"")</f>
        <v/>
      </c>
      <c r="P50" s="170" t="str">
        <f>IF(AND(P47&gt;-0.000000001,P48&gt;2),(P57-(P$47*2.7+P$49*6.7/0.62))/Betriebsdaten!$J$6/(Betriebsdaten!$I$6/1000),"")</f>
        <v/>
      </c>
      <c r="Q50" s="170" t="str">
        <f>IF(AND(Q47&gt;-0.000000001,Q48&gt;2),(Q57-(Q$47*2.7+Q$49*6.7/0.62))/Betriebsdaten!$J$6/(Betriebsdaten!$I$6/1000),"")</f>
        <v/>
      </c>
      <c r="R50" s="170" t="str">
        <f>IF(AND(R47&gt;-0.000000001,R48&gt;2),(R57-(R$47*2.7+R$49*6.7/0.62))/Betriebsdaten!$J$6/(Betriebsdaten!$I$6/1000),"")</f>
        <v/>
      </c>
      <c r="S50" s="170" t="str">
        <f>IF(AND(S47&gt;-0.000000001,S48&gt;2),(S57-(S$47*2.7+S$49*6.7/0.62))/Betriebsdaten!$J$6/(Betriebsdaten!$I$6/1000),"")</f>
        <v/>
      </c>
      <c r="T50" s="170" t="str">
        <f>IF(AND(T47&gt;-0.000000001,T48&gt;2),(T57-(T$47*2.7+T$49*6.7/0.62))/Betriebsdaten!$J$6/(Betriebsdaten!$I$6/1000),"")</f>
        <v/>
      </c>
      <c r="U50" s="170" t="str">
        <f>IF(AND(U47&gt;-0.000000001,U48&gt;2),(U57-(U$47*2.7+U$49*6.7/0.62))/Betriebsdaten!$J$6/(Betriebsdaten!$I$6/1000),"")</f>
        <v/>
      </c>
      <c r="V50" s="170" t="str">
        <f>IF(AND(V47&gt;-0.000000001,V48&gt;2),(V57-(V$47*2.7+V$49*6.7/0.62))/Betriebsdaten!$J$6/(Betriebsdaten!$I$6/1000),"")</f>
        <v/>
      </c>
      <c r="W50" s="170" t="str">
        <f>IF(AND(W47&gt;-0.000000001,W48&gt;2),(W57-(W$47*2.7+W$49*6.7/0.62))/Betriebsdaten!$J$6/(Betriebsdaten!$I$6/1000),"")</f>
        <v/>
      </c>
      <c r="X50" s="170" t="str">
        <f>IF(AND(X47&gt;-0.000000001,X48&gt;2),(X57-(X$47*2.7+X$49*6.7/0.62))/Betriebsdaten!$J$6/(Betriebsdaten!$I$6/1000),"")</f>
        <v/>
      </c>
      <c r="Y50" s="170" t="str">
        <f>IF(AND(Y47&gt;-0.000000001,Y48&gt;2),(Y57-(Y$47*2.7+Y$49*6.7/0.62))/Betriebsdaten!$J$6/(Betriebsdaten!$I$6/1000),"")</f>
        <v/>
      </c>
      <c r="Z50" s="170" t="str">
        <f>IF(AND(Z47&gt;-0.000000001,Z48&gt;2),(Z57-(Z$47*2.7+Z$49*6.7/0.62))/Betriebsdaten!$J$6/(Betriebsdaten!$I$6/1000),"")</f>
        <v/>
      </c>
      <c r="AA50" s="170" t="str">
        <f>IF(AND(AA47&gt;-0.000000001,AA48&gt;2),(AA57-(AA$47*2.7+AA$49*6.7/0.62))/Betriebsdaten!$J$6/(Betriebsdaten!$I$6/1000),"")</f>
        <v/>
      </c>
      <c r="AB50" s="170" t="str">
        <f>IF(AND(AB47&gt;-0.000000001,AB48&gt;2),(AB57-(AB$47*2.7+AB$49*6.7/0.62))/Betriebsdaten!$J$6/(Betriebsdaten!$I$6/1000),"")</f>
        <v/>
      </c>
      <c r="AC50" s="170" t="str">
        <f>IF(AND(AC47&gt;-0.000000001,AC48&gt;2),(AC57-(AC$47*2.7+AC$49*6.7/0.62))/Betriebsdaten!$J$6/(Betriebsdaten!$I$6/1000),"")</f>
        <v/>
      </c>
      <c r="AD50" s="170" t="str">
        <f>IF(AND(AD47&gt;-0.000000001,AD48&gt;2),(AD57-(AD$47*2.7+AD$49*6.7/0.62))/Betriebsdaten!$J$6/(Betriebsdaten!$I$6/1000),"")</f>
        <v/>
      </c>
      <c r="AE50" s="170" t="str">
        <f>IF(AND(AE47&gt;-0.000000001,AE48&gt;2),(AE57-(AE$47*2.7+AE$49*6.7/0.62))/Betriebsdaten!$J$6/(Betriebsdaten!$I$6/1000),"")</f>
        <v/>
      </c>
      <c r="AF50" s="170" t="str">
        <f>IF(AND(AF47&gt;-0.000000001,AF48&gt;2),(AF57-(AF$47*2.7+AF$49*6.7/0.62))/Betriebsdaten!$J$6/(Betriebsdaten!$I$6/1000),"")</f>
        <v/>
      </c>
      <c r="AG50" s="170" t="str">
        <f>IF(AND(AG47&gt;-0.000000001,AG48&gt;2),(AG57-(AG$47*2.7+AG$49*6.7/0.62))/Betriebsdaten!$J$6/(Betriebsdaten!$I$6/1000),"")</f>
        <v/>
      </c>
      <c r="AH50" s="170" t="str">
        <f>IF(AND(AH47&gt;-0.000000001,AH48&gt;2),(AH57-(AH$47*2.7+AH$49*6.7/0.62))/Betriebsdaten!$J$6/(Betriebsdaten!$I$6/1000),"")</f>
        <v/>
      </c>
      <c r="AI50" s="170" t="str">
        <f>IF(AND(AI47&gt;-0.000000001,AI48&gt;2),(AI57-(AI$47*2.7+AI$49*6.7/0.62))/Betriebsdaten!$J$6/(Betriebsdaten!$I$6/1000),"")</f>
        <v/>
      </c>
      <c r="AJ50" s="170" t="str">
        <f>IF(AND(AJ47&gt;-0.000000001,AJ48&gt;2),(AJ57-(AJ$47*2.7+AJ$49*6.7/0.62))/Betriebsdaten!$J$6/(Betriebsdaten!$I$6/1000),"")</f>
        <v/>
      </c>
      <c r="AK50" s="170" t="str">
        <f>IF(AND(AK47&gt;-0.000000001,AK48&gt;2),(AK57-(AK$47*2.7+AK$49*6.7/0.62))/Betriebsdaten!$J$6/(Betriebsdaten!$I$6/1000),"")</f>
        <v/>
      </c>
      <c r="AL50" s="170" t="str">
        <f>IF(AND(AL47&gt;-0.000000001,AL48&gt;2),(AL57-(AL$47*2.7+AL$49*6.7/0.62))/Betriebsdaten!$J$6/(Betriebsdaten!$I$6/1000),"")</f>
        <v/>
      </c>
      <c r="AM50" s="170" t="str">
        <f>IF(AND(AM47&gt;-0.000000001,AM48&gt;2),(AM57-(AM$47*2.7+AM$49*6.7/0.62))/Betriebsdaten!$J$6/(Betriebsdaten!$I$6/1000),"")</f>
        <v/>
      </c>
      <c r="AN50" s="170" t="str">
        <f>IF(AND(AN47&gt;-0.000000001,AN48&gt;2),(AN57-(AN$47*2.7+AN$49*6.7/0.62))/Betriebsdaten!$J$6/(Betriebsdaten!$I$6/1000),"")</f>
        <v/>
      </c>
      <c r="AO50" s="170" t="str">
        <f>IF(AND(AO47&gt;-0.000000001,AO48&gt;2),(AO57-(AO$47*2.7+AO$49*6.7/0.62))/Betriebsdaten!$J$6/(Betriebsdaten!$I$6/1000),"")</f>
        <v/>
      </c>
      <c r="AP50" s="170" t="str">
        <f>IF(AND(AP47&gt;-0.000000001,AP48&gt;2),(AP57-(AP$47*2.7+AP$49*6.7/0.62))/Betriebsdaten!$J$6/(Betriebsdaten!$I$6/1000),"")</f>
        <v/>
      </c>
      <c r="AQ50" s="170" t="str">
        <f>IF(AND(AQ47&gt;-0.000000001,AQ48&gt;2),(AQ57-(AQ$47*2.7+AQ$49*6.7/0.62))/Betriebsdaten!$J$6/(Betriebsdaten!$I$6/1000),"")</f>
        <v/>
      </c>
      <c r="AR50" s="170" t="str">
        <f>IF(AND(AR47&gt;-0.000000001,AR48&gt;2),(AR57-(AR$47*2.7+AR$49*6.7/0.62))/Betriebsdaten!$J$6/(Betriebsdaten!$I$6/1000),"")</f>
        <v/>
      </c>
      <c r="AS50" s="170" t="str">
        <f>IF(AND(AS47&gt;-0.000000001,AS48&gt;2),(AS57-(AS$47*2.7+AS$49*6.7/0.62))/Betriebsdaten!$J$6/(Betriebsdaten!$I$6/1000),"")</f>
        <v/>
      </c>
      <c r="AT50" s="170" t="str">
        <f>IF(AND(AT47&gt;-0.000000001,AT48&gt;2),(AT57-(AT$47*2.7+AT$49*6.7/0.62))/Betriebsdaten!$J$6/(Betriebsdaten!$I$6/1000),"")</f>
        <v/>
      </c>
      <c r="AU50" s="170" t="str">
        <f>IF(AND(AU47&gt;-0.000000001,AU48&gt;2),(AU57-(AU$47*2.7+AU$49*6.7/0.62))/Betriebsdaten!$J$6/(Betriebsdaten!$I$6/1000),"")</f>
        <v/>
      </c>
      <c r="AV50" s="170" t="str">
        <f>IF(AND(AV47&gt;-0.000000001,AV48&gt;2),(AV57-(AV$47*2.7+AV$49*6.7/0.62))/Betriebsdaten!$J$6/(Betriebsdaten!$I$6/1000),"")</f>
        <v/>
      </c>
      <c r="AW50" s="170" t="str">
        <f>IF(AND(AW47&gt;-0.000000001,AW48&gt;2),(AW57-(AW$47*2.7+AW$49*6.7/0.62))/Betriebsdaten!$J$6/(Betriebsdaten!$I$6/1000),"")</f>
        <v/>
      </c>
      <c r="AX50" s="170" t="str">
        <f>IF(AND(AX47&gt;-0.000000001,AX48&gt;2),(AX57-(AX$47*2.7+AX$49*6.7/0.62))/Betriebsdaten!$J$6/(Betriebsdaten!$I$6/1000),"")</f>
        <v/>
      </c>
      <c r="AY50" s="170" t="str">
        <f>IF(AND(AY47&gt;-0.000000001,AY48&gt;2),(AY57-(AY$47*2.7+AY$49*6.7/0.62))/Betriebsdaten!$J$6/(Betriebsdaten!$I$6/1000),"")</f>
        <v/>
      </c>
      <c r="AZ50" s="170" t="str">
        <f>IF(AND(AZ47&gt;-0.000000001,AZ48&gt;2),(AZ57-(AZ$47*2.7+AZ$49*6.7/0.62))/Betriebsdaten!$J$6/(Betriebsdaten!$I$6/1000),"")</f>
        <v/>
      </c>
      <c r="BA50" s="170" t="str">
        <f>IF(AND(BA47&gt;-0.000000001,BA48&gt;2),(BA57-(BA$47*2.7+BA$49*6.7/0.62))/Betriebsdaten!$J$6/(Betriebsdaten!$I$6/1000),"")</f>
        <v/>
      </c>
      <c r="BB50" s="170" t="str">
        <f>IF(AND(BB47&gt;-0.000000001,BB48&gt;2),(BB57-(BB$47*2.7+BB$49*6.7/0.62))/Betriebsdaten!$J$6/(Betriebsdaten!$I$6/1000),"")</f>
        <v/>
      </c>
      <c r="BC50" s="170" t="str">
        <f>IF(AND(BC47&gt;-0.000000001,BC48&gt;2),(BC57-(BC$47*2.7+BC$49*6.7/0.62))/Betriebsdaten!$J$6/(Betriebsdaten!$I$6/1000),"")</f>
        <v/>
      </c>
      <c r="BD50" s="170" t="str">
        <f>IF(AND(BD47&gt;-0.000000001,BD48&gt;2),(BD57-(BD$47*2.7+BD$49*6.7/0.62))/Betriebsdaten!$J$6/(Betriebsdaten!$I$6/1000),"")</f>
        <v/>
      </c>
      <c r="BE50" s="170" t="str">
        <f>IF(AND(BE47&gt;-0.000000001,BE48&gt;2),(BE57-(BE$47*2.7+BE$49*6.7/0.62))/Betriebsdaten!$J$6/(Betriebsdaten!$I$6/1000),"")</f>
        <v/>
      </c>
      <c r="BF50" s="170" t="str">
        <f>IF(AND(BF47&gt;-0.000000001,BF48&gt;2),(BF57-(BF$47*2.7+BF$49*6.7/0.62))/Betriebsdaten!$J$6/(Betriebsdaten!$I$6/1000),"")</f>
        <v/>
      </c>
      <c r="BG50" s="170">
        <f t="shared" si="14"/>
        <v>0</v>
      </c>
      <c r="BH50" s="170"/>
      <c r="BI50" s="170"/>
      <c r="BJ50" s="173"/>
      <c r="BK50" s="173"/>
      <c r="BL50" s="172"/>
      <c r="BM50" s="172"/>
      <c r="BN50" s="172"/>
      <c r="BO50" s="172"/>
      <c r="BP50" s="167"/>
    </row>
    <row r="51" spans="1:68" s="115" customFormat="1" x14ac:dyDescent="0.2">
      <c r="A51" s="171" t="s">
        <v>45</v>
      </c>
      <c r="B51" s="173">
        <f>IF(B46="",0,IF(B$46&lt;Betriebsdaten!$E$16+1,IF((B$57/EnergieTränke)&gt;12,12,B$57/EnergieTränke),MAX($B51:$V51)-(MAX($B51:$V51)/(Betriebsdaten!$E$17-Betriebsdaten!$E$16))-(MAX($B51:$V51)-A51)))</f>
        <v>-1.0416666666666667E-3</v>
      </c>
      <c r="C51" s="173">
        <f>IF(C46="",0,IF(C$46&lt;Betriebsdaten!$E$16+1,IF((C$57/EnergieTränke)&gt;12,12,C$57/EnergieTränke),MAX($B51:$V51)-(MAX($B51:$V51)/(Betriebsdaten!$E$17-Betriebsdaten!$E$16))-(MAX($B51:$V51)-B51)))</f>
        <v>-1.0416666666666667E-3</v>
      </c>
      <c r="D51" s="173">
        <f>IF(D46="",0,IF(D$46&lt;Betriebsdaten!$E$16+1,IF((D$57/EnergieTränke)&gt;12,12,D$57/EnergieTränke),MAX($B51:$V51)-(MAX($B51:$V51)/(Betriebsdaten!$E$17-Betriebsdaten!$E$16))-(MAX($B51:$V51)-C51)))</f>
        <v>-1.0416666666666667E-3</v>
      </c>
      <c r="E51" s="173">
        <f>IF(E46="",0,IF(E$46&lt;Betriebsdaten!$E$16+1,IF((E$57/EnergieTränke)&gt;12,12,E$57/EnergieTränke),MAX($B51:$V51)-(MAX($B51:$V51)/(Betriebsdaten!$E$17-Betriebsdaten!$E$16))-(MAX($B51:$V51)-D51)))</f>
        <v>-1.0416666666666667E-3</v>
      </c>
      <c r="F51" s="173">
        <f>IF(F46="",0,IF(F$46&lt;Betriebsdaten!$E$16+1,IF((F$57/EnergieTränke)&gt;12,12,F$57/EnergieTränke),MAX($B51:$V51)-(MAX($B51:$V51)/(Betriebsdaten!$E$17-Betriebsdaten!$E$16))-(MAX($B51:$V51)-E51)))</f>
        <v>-1.0416666666666667E-3</v>
      </c>
      <c r="G51" s="173">
        <f>IF(G46="",0,IF(G$46&lt;Betriebsdaten!$E$16+1,IF((G$57/EnergieTränke)&gt;12,12,G$57/EnergieTränke),MAX($B51:$V51)-(MAX($B51:$V51)/(Betriebsdaten!$E$17-Betriebsdaten!$E$16))-(MAX($B51:$V51)-F51)))</f>
        <v>-1.0416666666666667E-3</v>
      </c>
      <c r="H51" s="173">
        <f>IF(H46="",0,IF(H$46&lt;Betriebsdaten!$E$16+1,IF((H$57/EnergieTränke)&gt;12,12,H$57/EnergieTränke),MAX($B51:$V51)-(MAX($B51:$V51)/(Betriebsdaten!$E$17-Betriebsdaten!$E$16))-(MAX($B51:$V51)-G51)))</f>
        <v>-1.0416666666666667E-3</v>
      </c>
      <c r="I51" s="173">
        <f>IF(I46="",0,IF(I$46&lt;Betriebsdaten!$E$16+1,IF((I$57/EnergieTränke)&gt;12,12,I$57/EnergieTränke),MAX($B51:$V51)-(MAX($B51:$V51)/(Betriebsdaten!$E$17-Betriebsdaten!$E$16))-(MAX($B51:$V51)-H51)))</f>
        <v>-1.0416666666666667E-3</v>
      </c>
      <c r="J51" s="173">
        <f>IF(J46="",0,IF(J$46&lt;Betriebsdaten!$E$16+1,IF((J$57/EnergieTränke)&gt;12,12,J$57/EnergieTränke),MAX($B51:$V51)-(MAX($B51:$V51)/(Betriebsdaten!$E$17-Betriebsdaten!$E$16))-(MAX($B51:$V51)-I51)))</f>
        <v>-1.0416666666666667E-3</v>
      </c>
      <c r="K51" s="173">
        <f>IF(K46="",0,IF(K$46&lt;Betriebsdaten!$E$16+1,IF((K$57/EnergieTränke)&gt;12,12,K$57/EnergieTränke),MAX($B51:$V51)-(MAX($B51:$V51)/(Betriebsdaten!$E$17-Betriebsdaten!$E$16))-(MAX($B51:$V51)-J51)))</f>
        <v>-1.0416666666666667E-3</v>
      </c>
      <c r="L51" s="173">
        <f>IF(L46="",0,IF(L$46&lt;Betriebsdaten!$E$16+1,IF((L$57/EnergieTränke)&gt;12,12,L$57/EnergieTränke),MAX($B51:$V51)-(MAX($B51:$V51)/(Betriebsdaten!$E$17-Betriebsdaten!$E$16))-(MAX($B51:$V51)-K51)))</f>
        <v>-1.0416666666666667E-3</v>
      </c>
      <c r="M51" s="173">
        <f>IF(M46="",0,IF(M$46&lt;Betriebsdaten!$E$16+1,IF((M$57/EnergieTränke)&gt;12,12,M$57/EnergieTränke),MAX($B51:$V51)-(MAX($B51:$V51)/(Betriebsdaten!$E$17-Betriebsdaten!$E$16))-(MAX($B51:$V51)-L51)))</f>
        <v>-1.0416666666666667E-3</v>
      </c>
      <c r="N51" s="173">
        <f>IF(N46="",0,IF(N$46&lt;Betriebsdaten!$E$16+1,IF((N$57/EnergieTränke)&gt;12,12,N$57/EnergieTränke),MAX($B51:$V51)-(MAX($B51:$V51)/(Betriebsdaten!$E$17-Betriebsdaten!$E$16))-(MAX($B51:$V51)-M51)))</f>
        <v>-1.0416666666666667E-3</v>
      </c>
      <c r="O51" s="173">
        <f>IF(O46="",0,IF(O$46&lt;Betriebsdaten!$E$16+1,IF((O$57/EnergieTränke)&gt;12,12,O$57/EnergieTränke),MAX($B51:$V51)-(MAX($B51:$V51)/(Betriebsdaten!$E$17-Betriebsdaten!$E$16))-(MAX($B51:$V51)-N51)))</f>
        <v>-1.0416666666666667E-3</v>
      </c>
      <c r="P51" s="173">
        <f>IF(P46="",0,IF(P$46&lt;Betriebsdaten!$E$16+1,IF((P$57/EnergieTränke)&gt;12,12,P$57/EnergieTränke),MAX($B51:$V51)-(MAX($B51:$V51)/(Betriebsdaten!$E$17-Betriebsdaten!$E$16))-(MAX($B51:$V51)-O51)))</f>
        <v>-1.0416666666666667E-3</v>
      </c>
      <c r="Q51" s="173">
        <f>IF(Q46="",0,IF(Q$46&lt;Betriebsdaten!$E$16+1,IF((Q$57/EnergieTränke)&gt;12,12,Q$57/EnergieTränke),MAX($B51:$V51)-(MAX($B51:$V51)/(Betriebsdaten!$E$17-Betriebsdaten!$E$16))-(MAX($B51:$V51)-P51)))</f>
        <v>-1.0416666666666667E-3</v>
      </c>
      <c r="R51" s="173">
        <f>IF(R46="",0,IF(R$46&lt;Betriebsdaten!$E$16+1,IF((R$57/EnergieTränke)&gt;12,12,R$57/EnergieTränke),MAX($B51:$V51)-(MAX($B51:$V51)/(Betriebsdaten!$E$17-Betriebsdaten!$E$16))-(MAX($B51:$V51)-Q51)))</f>
        <v>-1.0416666666666667E-3</v>
      </c>
      <c r="S51" s="173">
        <f>IF(S46="",0,IF(S$46&lt;Betriebsdaten!$E$16+1,IF((S$57/EnergieTränke)&gt;12,12,S$57/EnergieTränke),MAX($B51:$V51)-(MAX($B51:$V51)/(Betriebsdaten!$E$17-Betriebsdaten!$E$16))-(MAX($B51:$V51)-R51)))</f>
        <v>-1.0416666666666667E-3</v>
      </c>
      <c r="T51" s="173">
        <f>IF(T46="",0,IF(T$46&lt;Betriebsdaten!$E$16+1,IF((T$57/EnergieTränke)&gt;12,12,T$57/EnergieTränke),MAX($B51:$V51)-(MAX($B51:$V51)/(Betriebsdaten!$E$17-Betriebsdaten!$E$16))-(MAX($B51:$V51)-S51)))</f>
        <v>-1.0416666666666667E-3</v>
      </c>
      <c r="U51" s="173">
        <f>IF(U46="",0,IF(U$46&lt;Betriebsdaten!$E$16+1,IF((U$57/EnergieTränke)&gt;12,12,U$57/EnergieTränke),MAX($B51:$V51)-(MAX($B51:$V51)/(Betriebsdaten!$E$17-Betriebsdaten!$E$16))-(MAX($B51:$V51)-T51)))</f>
        <v>-1.0416666666666667E-3</v>
      </c>
      <c r="V51" s="173">
        <f>IF(V46="",0,IF(V$46&lt;Betriebsdaten!$E$16+1,IF((V$57/EnergieTränke)&gt;12,12,V$57/EnergieTränke),MAX($B51:$V51)-(MAX($B51:$V51)/(Betriebsdaten!$E$17-Betriebsdaten!$E$16))-(MAX($B51:$V51)-U51)))</f>
        <v>-1.0416666666666667E-3</v>
      </c>
      <c r="W51" s="173">
        <f>IF(W46="",0,IF(W$46&lt;Betriebsdaten!$E$16+1,IF((W$57/EnergieTränke)&gt;12,12,W$57/EnergieTränke),MAX($B51:$V51)-(MAX($B51:$V51)/(Betriebsdaten!$E$17-Betriebsdaten!$E$16))-(MAX($B51:$V51)-V51)))</f>
        <v>-1.0416666666666667E-3</v>
      </c>
      <c r="X51" s="173">
        <f>IF(X46="",0,IF(X$46&lt;Betriebsdaten!$E$16+1,IF((X$57/EnergieTränke)&gt;12,12,X$57/EnergieTränke),MAX($B51:$V51)-(MAX($B51:$V51)/(Betriebsdaten!$E$17-Betriebsdaten!$E$16))-(MAX($B51:$V51)-W51)))</f>
        <v>-1.0416666666666667E-3</v>
      </c>
      <c r="Y51" s="173">
        <f>IF(Y46="",0,IF(Y$46&lt;Betriebsdaten!$E$16+1,IF((Y$57/EnergieTränke)&gt;12,12,Y$57/EnergieTränke),MAX($B51:$V51)-(MAX($B51:$V51)/(Betriebsdaten!$E$17-Betriebsdaten!$E$16))-(MAX($B51:$V51)-X51)))</f>
        <v>-1.0416666666666667E-3</v>
      </c>
      <c r="Z51" s="173">
        <f>IF(Z46="",0,IF(Z$46&lt;Betriebsdaten!$E$16+1,IF((Z$57/EnergieTränke)&gt;12,12,Z$57/EnergieTränke),MAX($B51:$V51)-(MAX($B51:$V51)/(Betriebsdaten!$E$17-Betriebsdaten!$E$16))-(MAX($B51:$V51)-Y51)))</f>
        <v>-1.0416666666666667E-3</v>
      </c>
      <c r="AA51" s="173">
        <f>IF(AA46="",0,IF(AA$46&lt;Betriebsdaten!$E$16+1,IF((AA$57/EnergieTränke)&gt;12,12,AA$57/EnergieTränke),MAX($B51:$V51)-(MAX($B51:$V51)/(Betriebsdaten!$E$17-Betriebsdaten!$E$16))-(MAX($B51:$V51)-Z51)))</f>
        <v>-1.0416666666666667E-3</v>
      </c>
      <c r="AB51" s="173">
        <f>IF(AB46="",0,IF(AB$46&lt;Betriebsdaten!$E$16+1,IF((AB$57/EnergieTränke)&gt;12,12,AB$57/EnergieTränke),MAX($B51:$V51)-(MAX($B51:$V51)/(Betriebsdaten!$E$17-Betriebsdaten!$E$16))-(MAX($B51:$V51)-AA51)))</f>
        <v>-1.0416666666666667E-3</v>
      </c>
      <c r="AC51" s="173">
        <f>IF(AC46="",0,IF(AC$46&lt;Betriebsdaten!$E$16+1,IF((AC$57/EnergieTränke)&gt;12,12,AC$57/EnergieTränke),MAX($B51:$V51)-(MAX($B51:$V51)/(Betriebsdaten!$E$17-Betriebsdaten!$E$16))-(MAX($B51:$V51)-AB51)))</f>
        <v>-1.0416666666666667E-3</v>
      </c>
      <c r="AD51" s="173">
        <f>IF(AD46="",0,IF(AD$46&lt;Betriebsdaten!$E$16+1,IF((AD$57/EnergieTränke)&gt;12,12,AD$57/EnergieTränke),MAX($B51:$V51)-(MAX($B51:$V51)/(Betriebsdaten!$E$17-Betriebsdaten!$E$16))-(MAX($B51:$V51)-AC51)))</f>
        <v>-9.6726190476190479E-4</v>
      </c>
      <c r="AE51" s="173">
        <f>IF(AE46="",0,IF(AE$46&lt;Betriebsdaten!$E$16+1,IF((AE$57/EnergieTränke)&gt;12,12,AE$57/EnergieTränke),MAX($B51:$V51)-(MAX($B51:$V51)/(Betriebsdaten!$E$17-Betriebsdaten!$E$16))-(MAX($B51:$V51)-AD51)))</f>
        <v>-8.9285714285714294E-4</v>
      </c>
      <c r="AF51" s="173">
        <f>IF(AF46="",0,IF(AF$46&lt;Betriebsdaten!$E$16+1,IF((AF$57/EnergieTränke)&gt;12,12,AF$57/EnergieTränke),MAX($B51:$V51)-(MAX($B51:$V51)/(Betriebsdaten!$E$17-Betriebsdaten!$E$16))-(MAX($B51:$V51)-AE51)))</f>
        <v>-8.1845238095238108E-4</v>
      </c>
      <c r="AG51" s="173">
        <f>IF(AG46="",0,IF(AG$46&lt;Betriebsdaten!$E$16+1,IF((AG$57/EnergieTränke)&gt;12,12,AG$57/EnergieTränke),MAX($B51:$V51)-(MAX($B51:$V51)/(Betriebsdaten!$E$17-Betriebsdaten!$E$16))-(MAX($B51:$V51)-AF51)))</f>
        <v>-7.4404761904761922E-4</v>
      </c>
      <c r="AH51" s="173">
        <f>IF(AH46="",0,IF(AH$46&lt;Betriebsdaten!$E$16+1,IF((AH$57/EnergieTränke)&gt;12,12,AH$57/EnergieTränke),MAX($B51:$V51)-(MAX($B51:$V51)/(Betriebsdaten!$E$17-Betriebsdaten!$E$16))-(MAX($B51:$V51)-AG51)))</f>
        <v>-6.6964285714285737E-4</v>
      </c>
      <c r="AI51" s="173">
        <f>IF(AI46="",0,IF(AI$46&lt;Betriebsdaten!$E$16+1,IF((AI$57/EnergieTränke)&gt;12,12,AI$57/EnergieTränke),MAX($B51:$V51)-(MAX($B51:$V51)/(Betriebsdaten!$E$17-Betriebsdaten!$E$16))-(MAX($B51:$V51)-AH51)))</f>
        <v>-5.9523809523809551E-4</v>
      </c>
      <c r="AJ51" s="173">
        <f>IF(AJ46="",0,IF(AJ$46&lt;Betriebsdaten!$E$16+1,IF((AJ$57/EnergieTränke)&gt;12,12,AJ$57/EnergieTränke),MAX($B51:$V51)-(MAX($B51:$V51)/(Betriebsdaten!$E$17-Betriebsdaten!$E$16))-(MAX($B51:$V51)-AI51)))</f>
        <v>-5.2083333333333365E-4</v>
      </c>
      <c r="AK51" s="173">
        <f>IF(AK46="",0,IF(AK$46&lt;Betriebsdaten!$E$16+1,IF((AK$57/EnergieTränke)&gt;12,12,AK$57/EnergieTränke),MAX($B51:$V51)-(MAX($B51:$V51)/(Betriebsdaten!$E$17-Betriebsdaten!$E$16))-(MAX($B51:$V51)-AJ51)))</f>
        <v>-4.4642857142857179E-4</v>
      </c>
      <c r="AL51" s="173">
        <f>IF(AL46="",0,IF(AL$46&lt;Betriebsdaten!$E$16+1,IF((AL$57/EnergieTränke)&gt;12,12,AL$57/EnergieTränke),MAX($B51:$V51)-(MAX($B51:$V51)/(Betriebsdaten!$E$17-Betriebsdaten!$E$16))-(MAX($B51:$V51)-AK51)))</f>
        <v>-3.7202380952380994E-4</v>
      </c>
      <c r="AM51" s="173">
        <f>IF(AM46="",0,IF(AM$46&lt;Betriebsdaten!$E$16+1,IF((AM$57/EnergieTränke)&gt;12,12,AM$57/EnergieTränke),MAX($B51:$V51)-(MAX($B51:$V51)/(Betriebsdaten!$E$17-Betriebsdaten!$E$16))-(MAX($B51:$V51)-AL51)))</f>
        <v>-2.9761904761904808E-4</v>
      </c>
      <c r="AN51" s="173">
        <f>IF(AN46="",0,IF(AN$46&lt;Betriebsdaten!$E$16+1,IF((AN$57/EnergieTränke)&gt;12,12,AN$57/EnergieTränke),MAX($B51:$V51)-(MAX($B51:$V51)/(Betriebsdaten!$E$17-Betriebsdaten!$E$16))-(MAX($B51:$V51)-AM51)))</f>
        <v>-2.2321428571428622E-4</v>
      </c>
      <c r="AO51" s="173">
        <f>IF(AO46="",0,IF(AO$46&lt;Betriebsdaten!$E$16+1,IF((AO$57/EnergieTränke)&gt;12,12,AO$57/EnergieTränke),MAX($B51:$V51)-(MAX($B51:$V51)/(Betriebsdaten!$E$17-Betriebsdaten!$E$16))-(MAX($B51:$V51)-AN51)))</f>
        <v>-1.4880952380952437E-4</v>
      </c>
      <c r="AP51" s="173">
        <f>IF(AP46="",0,IF(AP$46&lt;Betriebsdaten!$E$16+1,IF((AP$57/EnergieTränke)&gt;12,12,AP$57/EnergieTränke),MAX($B51:$V51)-(MAX($B51:$V51)/(Betriebsdaten!$E$17-Betriebsdaten!$E$16))-(MAX($B51:$V51)-AO51)))</f>
        <v>-7.4404761904762508E-5</v>
      </c>
      <c r="AQ51" s="173">
        <f>IF(AQ46="",0,IF(AQ$46&lt;Betriebsdaten!$E$16+1,IF((AQ$57/EnergieTränke)&gt;12,12,AQ$57/EnergieTränke),MAX($B51:$V51)-(MAX($B51:$V51)/(Betriebsdaten!$E$17-Betriebsdaten!$E$16))-(MAX($B51:$V51)-AP51)))</f>
        <v>-6.5052130349130266E-19</v>
      </c>
      <c r="AR51" s="173">
        <f>IF(AR46="",0,IF(AR$46&lt;Betriebsdaten!$E$16+1,IF((AR$57/EnergieTränke)&gt;12,12,AR$57/EnergieTränke),MAX($B51:$V51)-(MAX($B51:$V51)/(Betriebsdaten!$E$17-Betriebsdaten!$E$16))-(MAX($B51:$V51)-AQ51)))</f>
        <v>0</v>
      </c>
      <c r="AS51" s="173">
        <f>IF(AS46="",0,IF(AS$46&lt;Betriebsdaten!$E$16+1,IF((AS$57/EnergieTränke)&gt;12,12,AS$57/EnergieTränke),MAX($B51:$V51)-(MAX($B51:$V51)/(Betriebsdaten!$E$17-Betriebsdaten!$E$16))-(MAX($B51:$V51)-AR51)))</f>
        <v>0</v>
      </c>
      <c r="AT51" s="173">
        <f>IF(AT46="",0,IF(AT$46&lt;Betriebsdaten!$E$16+1,IF((AT$57/EnergieTränke)&gt;12,12,AT$57/EnergieTränke),MAX($B51:$V51)-(MAX($B51:$V51)/(Betriebsdaten!$E$17-Betriebsdaten!$E$16))-(MAX($B51:$V51)-AS51)))</f>
        <v>0</v>
      </c>
      <c r="AU51" s="173">
        <f>IF(AU46="",0,IF(AU$46&lt;Betriebsdaten!$E$16+1,IF((AU$57/EnergieTränke)&gt;12,12,AU$57/EnergieTränke),MAX($B51:$V51)-(MAX($B51:$V51)/(Betriebsdaten!$E$17-Betriebsdaten!$E$16))-(MAX($B51:$V51)-AT51)))</f>
        <v>0</v>
      </c>
      <c r="AV51" s="173">
        <f>IF(AV46="",0,IF(AV$46&lt;Betriebsdaten!$E$16+1,IF((AV$57/EnergieTränke)&gt;12,12,AV$57/EnergieTränke),MAX($B51:$V51)-(MAX($B51:$V51)/(Betriebsdaten!$E$17-Betriebsdaten!$E$16))-(MAX($B51:$V51)-AU51)))</f>
        <v>0</v>
      </c>
      <c r="AW51" s="173">
        <f>IF(AW46="",0,IF(AW$46&lt;Betriebsdaten!$E$16+1,IF((AW$57/EnergieTränke)&gt;12,12,AW$57/EnergieTränke),MAX($B51:$V51)-(MAX($B51:$V51)/(Betriebsdaten!$E$17-Betriebsdaten!$E$16))-(MAX($B51:$V51)-AV51)))</f>
        <v>0</v>
      </c>
      <c r="AX51" s="173">
        <f>IF(AX46="",0,IF(AX$46&lt;Betriebsdaten!$E$16+1,IF((AX$57/EnergieTränke)&gt;12,12,AX$57/EnergieTränke),MAX($B51:$V51)-(MAX($B51:$V51)/(Betriebsdaten!$E$17-Betriebsdaten!$E$16))-(MAX($B51:$V51)-AW51)))</f>
        <v>0</v>
      </c>
      <c r="AY51" s="173">
        <f>IF(AY46="",0,IF(AY$46&lt;Betriebsdaten!$E$16+1,IF((AY$57/EnergieTränke)&gt;12,12,AY$57/EnergieTränke),MAX($B51:$V51)-(MAX($B51:$V51)/(Betriebsdaten!$E$17-Betriebsdaten!$E$16))-(MAX($B51:$V51)-AX51)))</f>
        <v>0</v>
      </c>
      <c r="AZ51" s="173">
        <f>IF(AZ46="",0,IF(AZ$46&lt;Betriebsdaten!$E$16+1,IF((AZ$57/EnergieTränke)&gt;12,12,AZ$57/EnergieTränke),MAX($B51:$V51)-(MAX($B51:$V51)/(Betriebsdaten!$E$17-Betriebsdaten!$E$16))-(MAX($B51:$V51)-AY51)))</f>
        <v>0</v>
      </c>
      <c r="BA51" s="173">
        <f>IF(BA46="",0,IF(BA$46&lt;Betriebsdaten!$E$16+1,IF((BA$57/EnergieTränke)&gt;12,12,BA$57/EnergieTränke),MAX($B51:$V51)-(MAX($B51:$V51)/(Betriebsdaten!$E$17-Betriebsdaten!$E$16))-(MAX($B51:$V51)-AZ51)))</f>
        <v>0</v>
      </c>
      <c r="BB51" s="173">
        <f>IF(BB46="",0,IF(BB$46&lt;Betriebsdaten!$E$16+1,IF((BB$57/EnergieTränke)&gt;12,12,BB$57/EnergieTränke),MAX($B51:$V51)-(MAX($B51:$V51)/(Betriebsdaten!$E$17-Betriebsdaten!$E$16))-(MAX($B51:$V51)-BA51)))</f>
        <v>0</v>
      </c>
      <c r="BC51" s="173">
        <f>IF(BC46="",0,IF(BC$46&lt;Betriebsdaten!$E$16+1,IF((BC$57/EnergieTränke)&gt;12,12,BC$57/EnergieTränke),MAX($B51:$V51)-(MAX($B51:$V51)/(Betriebsdaten!$E$17-Betriebsdaten!$E$16))-(MAX($B51:$V51)-BB51)))</f>
        <v>0</v>
      </c>
      <c r="BD51" s="173">
        <f>IF(BD46="",0,IF(BD$46&lt;Betriebsdaten!$E$16+1,IF((BD$57/EnergieTränke)&gt;12,12,BD$57/EnergieTränke),MAX($B51:$V51)-(MAX($B51:$V51)/(Betriebsdaten!$E$17-Betriebsdaten!$E$16))-(MAX($B51:$V51)-BC51)))</f>
        <v>0</v>
      </c>
      <c r="BE51" s="173">
        <f>IF(BE46="",0,IF(BE$46&lt;Betriebsdaten!$E$16+1,IF((BE$57/EnergieTränke)&gt;12,12,BE$57/EnergieTränke),MAX($B51:$V51)-(MAX($B51:$V51)/(Betriebsdaten!$E$17-Betriebsdaten!$E$16))-(MAX($B51:$V51)-BD51)))</f>
        <v>0</v>
      </c>
      <c r="BF51" s="173">
        <f>IF(BF46="",0,IF(BF$46&lt;Betriebsdaten!$E$16+1,IF((BF$57/EnergieTränke)&gt;12,12,BF$57/EnergieTränke),MAX($B51:$V51)-(MAX($B51:$V51)/(Betriebsdaten!$E$17-Betriebsdaten!$E$16))-(MAX($B51:$V51)-BE51)))</f>
        <v>0</v>
      </c>
      <c r="BG51" s="173">
        <f t="shared" si="14"/>
        <v>-3.5937499999999983E-2</v>
      </c>
      <c r="BH51" s="173"/>
      <c r="BI51" s="174"/>
      <c r="BJ51" s="172"/>
      <c r="BK51" s="172"/>
      <c r="BL51" s="172"/>
      <c r="BM51" s="172"/>
      <c r="BN51" s="172"/>
      <c r="BO51" s="172"/>
      <c r="BP51" s="167"/>
    </row>
    <row r="52" spans="1:68" s="115" customFormat="1" x14ac:dyDescent="0.2">
      <c r="A52" s="171" t="s">
        <v>122</v>
      </c>
      <c r="B52" s="173">
        <f>IF(B$56&gt;0.1,B$56/(6.7/0.62),0.1)</f>
        <v>0.1</v>
      </c>
      <c r="C52" s="173">
        <f t="shared" ref="C52:AT52" si="27">IF(C46=0,0,IF(C$56&gt;0.1,C$56/(6.7/0.62),0.1))</f>
        <v>0.1</v>
      </c>
      <c r="D52" s="173">
        <f t="shared" si="27"/>
        <v>0.1</v>
      </c>
      <c r="E52" s="173">
        <f t="shared" si="27"/>
        <v>0.1</v>
      </c>
      <c r="F52" s="173">
        <f t="shared" si="27"/>
        <v>0.1</v>
      </c>
      <c r="G52" s="173">
        <f t="shared" si="27"/>
        <v>0.1</v>
      </c>
      <c r="H52" s="173">
        <f t="shared" si="27"/>
        <v>0.1</v>
      </c>
      <c r="I52" s="173">
        <f t="shared" si="27"/>
        <v>0.1</v>
      </c>
      <c r="J52" s="173">
        <f t="shared" si="27"/>
        <v>0.1</v>
      </c>
      <c r="K52" s="173">
        <f t="shared" si="27"/>
        <v>0.1</v>
      </c>
      <c r="L52" s="173">
        <f t="shared" si="27"/>
        <v>0.1</v>
      </c>
      <c r="M52" s="173">
        <f t="shared" si="27"/>
        <v>0.1</v>
      </c>
      <c r="N52" s="173">
        <f t="shared" si="27"/>
        <v>0.1</v>
      </c>
      <c r="O52" s="173">
        <f t="shared" si="27"/>
        <v>0.1</v>
      </c>
      <c r="P52" s="173">
        <f t="shared" si="27"/>
        <v>0.1</v>
      </c>
      <c r="Q52" s="173">
        <f t="shared" si="27"/>
        <v>0.1</v>
      </c>
      <c r="R52" s="173">
        <f t="shared" si="27"/>
        <v>0.1</v>
      </c>
      <c r="S52" s="173">
        <f t="shared" si="27"/>
        <v>0.1</v>
      </c>
      <c r="T52" s="173">
        <f t="shared" si="27"/>
        <v>0.1</v>
      </c>
      <c r="U52" s="173">
        <f t="shared" si="27"/>
        <v>0.1</v>
      </c>
      <c r="V52" s="173">
        <f t="shared" si="27"/>
        <v>0.1</v>
      </c>
      <c r="W52" s="173">
        <f t="shared" si="27"/>
        <v>0.1</v>
      </c>
      <c r="X52" s="173">
        <f t="shared" si="27"/>
        <v>0.1</v>
      </c>
      <c r="Y52" s="173">
        <f t="shared" si="27"/>
        <v>0.1</v>
      </c>
      <c r="Z52" s="173">
        <f t="shared" si="27"/>
        <v>0.1</v>
      </c>
      <c r="AA52" s="173">
        <f t="shared" si="27"/>
        <v>0.1</v>
      </c>
      <c r="AB52" s="173">
        <f t="shared" si="27"/>
        <v>0.1</v>
      </c>
      <c r="AC52" s="173">
        <f t="shared" si="27"/>
        <v>0.1</v>
      </c>
      <c r="AD52" s="173">
        <f t="shared" si="27"/>
        <v>0.1</v>
      </c>
      <c r="AE52" s="173">
        <f t="shared" si="27"/>
        <v>0.1</v>
      </c>
      <c r="AF52" s="173">
        <f t="shared" si="27"/>
        <v>0.1</v>
      </c>
      <c r="AG52" s="173">
        <f t="shared" si="27"/>
        <v>0.1</v>
      </c>
      <c r="AH52" s="173">
        <f t="shared" si="27"/>
        <v>0.1</v>
      </c>
      <c r="AI52" s="173">
        <f t="shared" si="27"/>
        <v>0.1</v>
      </c>
      <c r="AJ52" s="173">
        <f t="shared" si="27"/>
        <v>0.1</v>
      </c>
      <c r="AK52" s="173">
        <f t="shared" si="27"/>
        <v>0.1</v>
      </c>
      <c r="AL52" s="173">
        <f t="shared" si="27"/>
        <v>0.1</v>
      </c>
      <c r="AM52" s="173">
        <f t="shared" si="27"/>
        <v>0.1</v>
      </c>
      <c r="AN52" s="173">
        <f t="shared" si="27"/>
        <v>0.1</v>
      </c>
      <c r="AO52" s="173">
        <f t="shared" si="27"/>
        <v>0.1</v>
      </c>
      <c r="AP52" s="173">
        <f t="shared" si="27"/>
        <v>0.1</v>
      </c>
      <c r="AQ52" s="173">
        <f t="shared" si="27"/>
        <v>0.1</v>
      </c>
      <c r="AR52" s="173">
        <f t="shared" si="27"/>
        <v>0.1</v>
      </c>
      <c r="AS52" s="173">
        <f t="shared" si="27"/>
        <v>0.1</v>
      </c>
      <c r="AT52" s="173">
        <f t="shared" si="27"/>
        <v>0.1</v>
      </c>
      <c r="AU52" s="173">
        <f t="shared" ref="AU52:BF52" si="28">IF(AU46=0,0,IF(AU$56&gt;0.1,AU$56/(6.7/0.62),0.1))</f>
        <v>0.1</v>
      </c>
      <c r="AV52" s="173">
        <f t="shared" si="28"/>
        <v>0.1</v>
      </c>
      <c r="AW52" s="173">
        <f t="shared" si="28"/>
        <v>0.1</v>
      </c>
      <c r="AX52" s="173">
        <f t="shared" si="28"/>
        <v>0.1</v>
      </c>
      <c r="AY52" s="173">
        <f t="shared" si="28"/>
        <v>0.1</v>
      </c>
      <c r="AZ52" s="173">
        <f t="shared" si="28"/>
        <v>0.1</v>
      </c>
      <c r="BA52" s="173">
        <f t="shared" si="28"/>
        <v>0.1</v>
      </c>
      <c r="BB52" s="173">
        <f t="shared" si="28"/>
        <v>0.1</v>
      </c>
      <c r="BC52" s="173">
        <f t="shared" si="28"/>
        <v>0.1</v>
      </c>
      <c r="BD52" s="173">
        <f t="shared" si="28"/>
        <v>0.1</v>
      </c>
      <c r="BE52" s="173">
        <f t="shared" si="28"/>
        <v>0.1</v>
      </c>
      <c r="BF52" s="173">
        <f t="shared" si="28"/>
        <v>0.1</v>
      </c>
      <c r="BG52" s="173">
        <f t="shared" si="14"/>
        <v>5.6999999999999957</v>
      </c>
      <c r="BH52" s="173"/>
      <c r="BI52" s="174"/>
      <c r="BJ52" s="172"/>
      <c r="BK52" s="172"/>
      <c r="BL52" s="172"/>
      <c r="BM52" s="172"/>
      <c r="BN52" s="172"/>
      <c r="BO52" s="172"/>
      <c r="BP52" s="167"/>
    </row>
    <row r="53" spans="1:68" s="115" customFormat="1" x14ac:dyDescent="0.2">
      <c r="A53" s="171" t="s">
        <v>130</v>
      </c>
      <c r="B53" s="173">
        <f>IF(B$46&gt;28,IF(B52&lt;2,B52,2),"")</f>
        <v>0.1</v>
      </c>
      <c r="C53" s="173">
        <f t="shared" ref="C53:BF53" si="29">IF(C$46&gt;28,IF(C52&lt;2,C52,2),"")</f>
        <v>0.1</v>
      </c>
      <c r="D53" s="173">
        <f t="shared" si="29"/>
        <v>0.1</v>
      </c>
      <c r="E53" s="173">
        <f t="shared" si="29"/>
        <v>0.1</v>
      </c>
      <c r="F53" s="173">
        <f t="shared" si="29"/>
        <v>0.1</v>
      </c>
      <c r="G53" s="173">
        <f t="shared" si="29"/>
        <v>0.1</v>
      </c>
      <c r="H53" s="173">
        <f t="shared" si="29"/>
        <v>0.1</v>
      </c>
      <c r="I53" s="173">
        <f t="shared" si="29"/>
        <v>0.1</v>
      </c>
      <c r="J53" s="173">
        <f t="shared" si="29"/>
        <v>0.1</v>
      </c>
      <c r="K53" s="173">
        <f t="shared" si="29"/>
        <v>0.1</v>
      </c>
      <c r="L53" s="173">
        <f t="shared" si="29"/>
        <v>0.1</v>
      </c>
      <c r="M53" s="173">
        <f t="shared" si="29"/>
        <v>0.1</v>
      </c>
      <c r="N53" s="173">
        <f t="shared" si="29"/>
        <v>0.1</v>
      </c>
      <c r="O53" s="173">
        <f t="shared" si="29"/>
        <v>0.1</v>
      </c>
      <c r="P53" s="173">
        <f t="shared" si="29"/>
        <v>0.1</v>
      </c>
      <c r="Q53" s="173">
        <f t="shared" si="29"/>
        <v>0.1</v>
      </c>
      <c r="R53" s="173">
        <f t="shared" si="29"/>
        <v>0.1</v>
      </c>
      <c r="S53" s="173">
        <f t="shared" si="29"/>
        <v>0.1</v>
      </c>
      <c r="T53" s="173">
        <f t="shared" si="29"/>
        <v>0.1</v>
      </c>
      <c r="U53" s="173">
        <f t="shared" si="29"/>
        <v>0.1</v>
      </c>
      <c r="V53" s="173">
        <f t="shared" si="29"/>
        <v>0.1</v>
      </c>
      <c r="W53" s="173">
        <f t="shared" si="29"/>
        <v>0.1</v>
      </c>
      <c r="X53" s="173">
        <f t="shared" si="29"/>
        <v>0.1</v>
      </c>
      <c r="Y53" s="173">
        <f t="shared" si="29"/>
        <v>0.1</v>
      </c>
      <c r="Z53" s="173">
        <f t="shared" si="29"/>
        <v>0.1</v>
      </c>
      <c r="AA53" s="173">
        <f t="shared" si="29"/>
        <v>0.1</v>
      </c>
      <c r="AB53" s="173">
        <f t="shared" si="29"/>
        <v>0.1</v>
      </c>
      <c r="AC53" s="173">
        <f t="shared" si="29"/>
        <v>0.1</v>
      </c>
      <c r="AD53" s="173">
        <f t="shared" si="29"/>
        <v>0.1</v>
      </c>
      <c r="AE53" s="173">
        <f t="shared" si="29"/>
        <v>0.1</v>
      </c>
      <c r="AF53" s="173">
        <f t="shared" si="29"/>
        <v>0.1</v>
      </c>
      <c r="AG53" s="173">
        <f t="shared" si="29"/>
        <v>0.1</v>
      </c>
      <c r="AH53" s="173">
        <f t="shared" si="29"/>
        <v>0.1</v>
      </c>
      <c r="AI53" s="173">
        <f t="shared" si="29"/>
        <v>0.1</v>
      </c>
      <c r="AJ53" s="173">
        <f t="shared" si="29"/>
        <v>0.1</v>
      </c>
      <c r="AK53" s="173">
        <f t="shared" si="29"/>
        <v>0.1</v>
      </c>
      <c r="AL53" s="173">
        <f t="shared" si="29"/>
        <v>0.1</v>
      </c>
      <c r="AM53" s="173">
        <f t="shared" si="29"/>
        <v>0.1</v>
      </c>
      <c r="AN53" s="173">
        <f t="shared" si="29"/>
        <v>0.1</v>
      </c>
      <c r="AO53" s="173">
        <f t="shared" si="29"/>
        <v>0.1</v>
      </c>
      <c r="AP53" s="173">
        <f t="shared" si="29"/>
        <v>0.1</v>
      </c>
      <c r="AQ53" s="173">
        <f t="shared" si="29"/>
        <v>0.1</v>
      </c>
      <c r="AR53" s="173">
        <f t="shared" si="29"/>
        <v>0.1</v>
      </c>
      <c r="AS53" s="173">
        <f t="shared" si="29"/>
        <v>0.1</v>
      </c>
      <c r="AT53" s="173">
        <f t="shared" si="29"/>
        <v>0.1</v>
      </c>
      <c r="AU53" s="173">
        <f t="shared" si="29"/>
        <v>0.1</v>
      </c>
      <c r="AV53" s="173">
        <f t="shared" si="29"/>
        <v>0.1</v>
      </c>
      <c r="AW53" s="173">
        <f t="shared" si="29"/>
        <v>0.1</v>
      </c>
      <c r="AX53" s="173">
        <f t="shared" si="29"/>
        <v>0.1</v>
      </c>
      <c r="AY53" s="173">
        <f t="shared" si="29"/>
        <v>0.1</v>
      </c>
      <c r="AZ53" s="173">
        <f t="shared" si="29"/>
        <v>0.1</v>
      </c>
      <c r="BA53" s="173">
        <f t="shared" si="29"/>
        <v>0.1</v>
      </c>
      <c r="BB53" s="173">
        <f t="shared" si="29"/>
        <v>0.1</v>
      </c>
      <c r="BC53" s="173">
        <f t="shared" si="29"/>
        <v>0.1</v>
      </c>
      <c r="BD53" s="173">
        <f t="shared" si="29"/>
        <v>0.1</v>
      </c>
      <c r="BE53" s="173">
        <f t="shared" si="29"/>
        <v>0.1</v>
      </c>
      <c r="BF53" s="173">
        <f t="shared" si="29"/>
        <v>0.1</v>
      </c>
      <c r="BG53" s="173">
        <f t="shared" si="14"/>
        <v>5.6999999999999957</v>
      </c>
      <c r="BH53" s="173"/>
      <c r="BI53" s="173"/>
      <c r="BJ53" s="173"/>
      <c r="BK53" s="173"/>
      <c r="BL53" s="172"/>
      <c r="BM53" s="172"/>
      <c r="BN53" s="172"/>
      <c r="BO53" s="172"/>
      <c r="BP53" s="167"/>
    </row>
    <row r="54" spans="1:68" s="115" customFormat="1" x14ac:dyDescent="0.2">
      <c r="A54" s="171" t="s">
        <v>115</v>
      </c>
      <c r="B54" s="170" t="str">
        <f>IF(AND(B51&gt;-0.000000000001,B$52&gt;2),(B57-(B$51*EnergieTränke+B$53*6.7/0.62))/Betriebsdaten!$J$6/(Betriebsdaten!$I$6/1000),"")</f>
        <v/>
      </c>
      <c r="C54" s="170" t="str">
        <f>IF(AND(C51&gt;-0.000000000001,C$52&gt;2),(C57-(C$51*EnergieTränke+C$53*6.7/0.62))/Betriebsdaten!$J$6/(Betriebsdaten!$I$6/1000),"")</f>
        <v/>
      </c>
      <c r="D54" s="170" t="str">
        <f>IF(AND(D51&gt;-0.000000000001,D$52&gt;2),(D57-(D$51*EnergieTränke+D$53*6.7/0.62))/Betriebsdaten!$J$6/(Betriebsdaten!$I$6/1000),"")</f>
        <v/>
      </c>
      <c r="E54" s="170" t="str">
        <f>IF(AND(E51&gt;-0.000000000001,E$52&gt;2),(E57-(E$51*EnergieTränke+E$53*6.7/0.62))/Betriebsdaten!$J$6/(Betriebsdaten!$I$6/1000),"")</f>
        <v/>
      </c>
      <c r="F54" s="170" t="str">
        <f>IF(AND(F51&gt;-0.000000000001,F$52&gt;2),(F57-(F$51*EnergieTränke+F$53*6.7/0.62))/Betriebsdaten!$J$6/(Betriebsdaten!$I$6/1000),"")</f>
        <v/>
      </c>
      <c r="G54" s="170" t="str">
        <f>IF(AND(G51&gt;-0.000000000001,G$52&gt;2),(G57-(G$51*EnergieTränke+G$53*6.7/0.62))/Betriebsdaten!$J$6/(Betriebsdaten!$I$6/1000),"")</f>
        <v/>
      </c>
      <c r="H54" s="170" t="str">
        <f>IF(AND(H51&gt;-0.000000000001,H$52&gt;2),(H57-(H$51*EnergieTränke+H$53*6.7/0.62))/Betriebsdaten!$J$6/(Betriebsdaten!$I$6/1000),"")</f>
        <v/>
      </c>
      <c r="I54" s="170" t="str">
        <f>IF(AND(I51&gt;-0.000000000001,I$52&gt;2),(I57-(I$51*EnergieTränke+I$53*6.7/0.62))/Betriebsdaten!$J$6/(Betriebsdaten!$I$6/1000),"")</f>
        <v/>
      </c>
      <c r="J54" s="170" t="str">
        <f>IF(AND(J51&gt;-0.000000000001,J$52&gt;2),(J57-(J$51*EnergieTränke+J$53*6.7/0.62))/Betriebsdaten!$J$6/(Betriebsdaten!$I$6/1000),"")</f>
        <v/>
      </c>
      <c r="K54" s="170" t="str">
        <f>IF(AND(K51&gt;-0.000000000001,K$52&gt;2),(K57-(K$51*EnergieTränke+K$53*6.7/0.62))/Betriebsdaten!$J$6/(Betriebsdaten!$I$6/1000),"")</f>
        <v/>
      </c>
      <c r="L54" s="170" t="str">
        <f>IF(AND(L51&gt;-0.000000000001,L$52&gt;2),(L57-(L$51*EnergieTränke+L$53*6.7/0.62))/Betriebsdaten!$J$6/(Betriebsdaten!$I$6/1000),"")</f>
        <v/>
      </c>
      <c r="M54" s="170" t="str">
        <f>IF(AND(M51&gt;-0.000000000001,M$52&gt;2),(M57-(M$51*EnergieTränke+M$53*6.7/0.62))/Betriebsdaten!$J$6/(Betriebsdaten!$I$6/1000),"")</f>
        <v/>
      </c>
      <c r="N54" s="170" t="str">
        <f>IF(AND(N51&gt;-0.000000000001,N$52&gt;2),(N57-(N$51*EnergieTränke+N$53*6.7/0.62))/Betriebsdaten!$J$6/(Betriebsdaten!$I$6/1000),"")</f>
        <v/>
      </c>
      <c r="O54" s="170" t="str">
        <f>IF(AND(O51&gt;-0.000000000001,O$52&gt;2),(O57-(O$51*EnergieTränke+O$53*6.7/0.62))/Betriebsdaten!$J$6/(Betriebsdaten!$I$6/1000),"")</f>
        <v/>
      </c>
      <c r="P54" s="170" t="str">
        <f>IF(AND(P51&gt;-0.000000000001,P$52&gt;2),(P57-(P$51*EnergieTränke+P$53*6.7/0.62))/Betriebsdaten!$J$6/(Betriebsdaten!$I$6/1000),"")</f>
        <v/>
      </c>
      <c r="Q54" s="170" t="str">
        <f>IF(AND(Q51&gt;-0.000000000001,Q$52&gt;2),(Q57-(Q$51*EnergieTränke+Q$53*6.7/0.62))/Betriebsdaten!$J$6/(Betriebsdaten!$I$6/1000),"")</f>
        <v/>
      </c>
      <c r="R54" s="170" t="str">
        <f>IF(AND(R51&gt;-0.000000000001,R$52&gt;2),(R57-(R$51*EnergieTränke+R$53*6.7/0.62))/Betriebsdaten!$J$6/(Betriebsdaten!$I$6/1000),"")</f>
        <v/>
      </c>
      <c r="S54" s="170" t="str">
        <f>IF(AND(S51&gt;-0.000000000001,S$52&gt;2),(S57-(S$51*EnergieTränke+S$53*6.7/0.62))/Betriebsdaten!$J$6/(Betriebsdaten!$I$6/1000),"")</f>
        <v/>
      </c>
      <c r="T54" s="170" t="str">
        <f>IF(AND(T51&gt;-0.000000000001,T$52&gt;2),(T57-(T$51*EnergieTränke+T$53*6.7/0.62))/Betriebsdaten!$J$6/(Betriebsdaten!$I$6/1000),"")</f>
        <v/>
      </c>
      <c r="U54" s="170" t="str">
        <f>IF(AND(U51&gt;-0.000000000001,U$52&gt;2),(U57-(U$51*EnergieTränke+U$53*6.7/0.62))/Betriebsdaten!$J$6/(Betriebsdaten!$I$6/1000),"")</f>
        <v/>
      </c>
      <c r="V54" s="170" t="str">
        <f>IF(AND(V51&gt;-0.000000000001,V$52&gt;2),(V57-(V$51*EnergieTränke+V$53*6.7/0.62))/Betriebsdaten!$J$6/(Betriebsdaten!$I$6/1000),"")</f>
        <v/>
      </c>
      <c r="W54" s="170" t="str">
        <f>IF(AND(W51&gt;-0.000000000001,W$52&gt;2),(W57-(W$51*EnergieTränke+W$53*6.7/0.62))/Betriebsdaten!$J$6/(Betriebsdaten!$I$6/1000),"")</f>
        <v/>
      </c>
      <c r="X54" s="170" t="str">
        <f>IF(AND(X51&gt;-0.000000000001,X$52&gt;2),(X57-(X$51*EnergieTränke+X$53*6.7/0.62))/Betriebsdaten!$J$6/(Betriebsdaten!$I$6/1000),"")</f>
        <v/>
      </c>
      <c r="Y54" s="170" t="str">
        <f>IF(AND(Y51&gt;-0.000000000001,Y$52&gt;2),(Y57-(Y$51*EnergieTränke+Y$53*6.7/0.62))/Betriebsdaten!$J$6/(Betriebsdaten!$I$6/1000),"")</f>
        <v/>
      </c>
      <c r="Z54" s="170" t="str">
        <f>IF(AND(Z51&gt;-0.000000000001,Z$52&gt;2),(Z57-(Z$51*EnergieTränke+Z$53*6.7/0.62))/Betriebsdaten!$J$6/(Betriebsdaten!$I$6/1000),"")</f>
        <v/>
      </c>
      <c r="AA54" s="170" t="str">
        <f>IF(AND(AA51&gt;-0.000000000001,AA$52&gt;2),(AA57-(AA$51*EnergieTränke+AA$53*6.7/0.62))/Betriebsdaten!$J$6/(Betriebsdaten!$I$6/1000),"")</f>
        <v/>
      </c>
      <c r="AB54" s="170" t="str">
        <f>IF(AND(AB51&gt;-0.000000000001,AB$52&gt;2),(AB57-(AB$51*EnergieTränke+AB$53*6.7/0.62))/Betriebsdaten!$J$6/(Betriebsdaten!$I$6/1000),"")</f>
        <v/>
      </c>
      <c r="AC54" s="170" t="str">
        <f>IF(AND(AC51&gt;-0.000000000001,AC$52&gt;2),(AC57-(AC$51*EnergieTränke+AC$53*6.7/0.62))/Betriebsdaten!$J$6/(Betriebsdaten!$I$6/1000),"")</f>
        <v/>
      </c>
      <c r="AD54" s="170" t="str">
        <f>IF(AND(AD51&gt;-0.000000000001,AD$52&gt;2),(AD57-(AD$51*EnergieTränke+AD$53*6.7/0.62))/Betriebsdaten!$J$6/(Betriebsdaten!$I$6/1000),"")</f>
        <v/>
      </c>
      <c r="AE54" s="170" t="str">
        <f>IF(AND(AE51&gt;-0.000000000001,AE$52&gt;2),(AE57-(AE$51*EnergieTränke+AE$53*6.7/0.62))/Betriebsdaten!$J$6/(Betriebsdaten!$I$6/1000),"")</f>
        <v/>
      </c>
      <c r="AF54" s="170" t="str">
        <f>IF(AND(AF51&gt;-0.000000000001,AF$52&gt;2),(AF57-(AF$51*EnergieTränke+AF$53*6.7/0.62))/Betriebsdaten!$J$6/(Betriebsdaten!$I$6/1000),"")</f>
        <v/>
      </c>
      <c r="AG54" s="170" t="str">
        <f>IF(AND(AG51&gt;-0.000000000001,AG$52&gt;2),(AG57-(AG$51*EnergieTränke+AG$53*6.7/0.62))/Betriebsdaten!$J$6/(Betriebsdaten!$I$6/1000),"")</f>
        <v/>
      </c>
      <c r="AH54" s="170" t="str">
        <f>IF(AND(AH51&gt;-0.000000000001,AH$52&gt;2),(AH57-(AH$51*EnergieTränke+AH$53*6.7/0.62))/Betriebsdaten!$J$6/(Betriebsdaten!$I$6/1000),"")</f>
        <v/>
      </c>
      <c r="AI54" s="170" t="str">
        <f>IF(AND(AI51&gt;-0.000000000001,AI$52&gt;2),(AI57-(AI$51*EnergieTränke+AI$53*6.7/0.62))/Betriebsdaten!$J$6/(Betriebsdaten!$I$6/1000),"")</f>
        <v/>
      </c>
      <c r="AJ54" s="170" t="str">
        <f>IF(AND(AJ51&gt;-0.000000000001,AJ$52&gt;2),(AJ57-(AJ$51*EnergieTränke+AJ$53*6.7/0.62))/Betriebsdaten!$J$6/(Betriebsdaten!$I$6/1000),"")</f>
        <v/>
      </c>
      <c r="AK54" s="170" t="str">
        <f>IF(AND(AK51&gt;-0.000000000001,AK$52&gt;2),(AK57-(AK$51*EnergieTränke+AK$53*6.7/0.62))/Betriebsdaten!$J$6/(Betriebsdaten!$I$6/1000),"")</f>
        <v/>
      </c>
      <c r="AL54" s="170" t="str">
        <f>IF(AND(AL51&gt;-0.000000000001,AL$52&gt;2),(AL57-(AL$51*EnergieTränke+AL$53*6.7/0.62))/Betriebsdaten!$J$6/(Betriebsdaten!$I$6/1000),"")</f>
        <v/>
      </c>
      <c r="AM54" s="170" t="str">
        <f>IF(AND(AM51&gt;-0.000000000001,AM$52&gt;2),(AM57-(AM$51*EnergieTränke+AM$53*6.7/0.62))/Betriebsdaten!$J$6/(Betriebsdaten!$I$6/1000),"")</f>
        <v/>
      </c>
      <c r="AN54" s="170" t="str">
        <f>IF(AND(AN51&gt;-0.000000000001,AN$52&gt;2),(AN57-(AN$51*EnergieTränke+AN$53*6.7/0.62))/Betriebsdaten!$J$6/(Betriebsdaten!$I$6/1000),"")</f>
        <v/>
      </c>
      <c r="AO54" s="170" t="str">
        <f>IF(AND(AO51&gt;-0.000000000001,AO$52&gt;2),(AO57-(AO$51*EnergieTränke+AO$53*6.7/0.62))/Betriebsdaten!$J$6/(Betriebsdaten!$I$6/1000),"")</f>
        <v/>
      </c>
      <c r="AP54" s="170" t="str">
        <f>IF(AND(AP51&gt;-0.000000000001,AP$52&gt;2),(AP57-(AP$51*EnergieTränke+AP$53*6.7/0.62))/Betriebsdaten!$J$6/(Betriebsdaten!$I$6/1000),"")</f>
        <v/>
      </c>
      <c r="AQ54" s="170" t="str">
        <f>IF(AND(AQ51&gt;-0.000000000001,AQ$52&gt;2),(AQ57-(AQ$51*EnergieTränke+AQ$53*6.7/0.62))/Betriebsdaten!$J$6/(Betriebsdaten!$I$6/1000),"")</f>
        <v/>
      </c>
      <c r="AR54" s="170" t="str">
        <f>IF(AND(AR51&gt;-0.000000000001,AR$52&gt;2),(AR57-(AR$51*EnergieTränke+AR$53*6.7/0.62))/Betriebsdaten!$J$6/(Betriebsdaten!$I$6/1000),"")</f>
        <v/>
      </c>
      <c r="AS54" s="170" t="str">
        <f>IF(AND(AS51&gt;-0.000000000001,AS$52&gt;2),(AS57-(AS$51*EnergieTränke+AS$53*6.7/0.62))/Betriebsdaten!$J$6/(Betriebsdaten!$I$6/1000),"")</f>
        <v/>
      </c>
      <c r="AT54" s="170" t="str">
        <f>IF(AND(AT51&gt;-0.000000000001,AT$52&gt;2),(AT57-(AT$51*EnergieTränke+AT$53*6.7/0.62))/Betriebsdaten!$J$6/(Betriebsdaten!$I$6/1000),"")</f>
        <v/>
      </c>
      <c r="AU54" s="170" t="str">
        <f>IF(AND(AU51&gt;-0.000000000001,AU$52&gt;2),(AU57-(AU$51*EnergieTränke+AU$53*6.7/0.62))/Betriebsdaten!$J$6/(Betriebsdaten!$I$6/1000),"")</f>
        <v/>
      </c>
      <c r="AV54" s="170" t="str">
        <f>IF(AND(AV51&gt;-0.000000000001,AV$52&gt;2),(AV57-(AV$51*EnergieTränke+AV$53*6.7/0.62))/Betriebsdaten!$J$6/(Betriebsdaten!$I$6/1000),"")</f>
        <v/>
      </c>
      <c r="AW54" s="170" t="str">
        <f>IF(AND(AW51&gt;-0.000000000001,AW$52&gt;2),(AW57-(AW$51*EnergieTränke+AW$53*6.7/0.62))/Betriebsdaten!$J$6/(Betriebsdaten!$I$6/1000),"")</f>
        <v/>
      </c>
      <c r="AX54" s="170" t="str">
        <f>IF(AND(AX51&gt;-0.000000000001,AX$52&gt;2),(AX57-(AX$51*EnergieTränke+AX$53*6.7/0.62))/Betriebsdaten!$J$6/(Betriebsdaten!$I$6/1000),"")</f>
        <v/>
      </c>
      <c r="AY54" s="170" t="str">
        <f>IF(AND(AY51&gt;-0.000000000001,AY$52&gt;2),(AY57-(AY$51*EnergieTränke+AY$53*6.7/0.62))/Betriebsdaten!$J$6/(Betriebsdaten!$I$6/1000),"")</f>
        <v/>
      </c>
      <c r="AZ54" s="170" t="str">
        <f>IF(AND(AZ51&gt;-0.000000000001,AZ$52&gt;2),(AZ57-(AZ$51*EnergieTränke+AZ$53*6.7/0.62))/Betriebsdaten!$J$6/(Betriebsdaten!$I$6/1000),"")</f>
        <v/>
      </c>
      <c r="BA54" s="170" t="str">
        <f>IF(AND(BA51&gt;-0.000000000001,BA$52&gt;2),(BA57-(BA$51*EnergieTränke+BA$53*6.7/0.62))/Betriebsdaten!$J$6/(Betriebsdaten!$I$6/1000),"")</f>
        <v/>
      </c>
      <c r="BB54" s="170" t="str">
        <f>IF(AND(BB51&gt;-0.000000000001,BB$52&gt;2),(BB57-(BB$51*EnergieTränke+BB$53*6.7/0.62))/Betriebsdaten!$J$6/(Betriebsdaten!$I$6/1000),"")</f>
        <v/>
      </c>
      <c r="BC54" s="170" t="str">
        <f>IF(AND(BC51&gt;-0.000000000001,BC$52&gt;2),(BC57-(BC$51*EnergieTränke+BC$53*6.7/0.62))/Betriebsdaten!$J$6/(Betriebsdaten!$I$6/1000),"")</f>
        <v/>
      </c>
      <c r="BD54" s="170" t="str">
        <f>IF(AND(BD51&gt;-0.000000000001,BD$52&gt;2),(BD57-(BD$51*EnergieTränke+BD$53*6.7/0.62))/Betriebsdaten!$J$6/(Betriebsdaten!$I$6/1000),"")</f>
        <v/>
      </c>
      <c r="BE54" s="170" t="str">
        <f>IF(AND(BE51&gt;-0.000000000001,BE$52&gt;2),(BE57-(BE$51*EnergieTränke+BE$53*6.7/0.62))/Betriebsdaten!$J$6/(Betriebsdaten!$I$6/1000),"")</f>
        <v/>
      </c>
      <c r="BF54" s="170" t="str">
        <f>IF(AND(BF51&gt;-0.000000000001,BF$52&gt;2),(BF57-(BF$51*EnergieTränke+BF$53*6.7/0.62))/Betriebsdaten!$J$6/(Betriebsdaten!$I$6/1000),"")</f>
        <v/>
      </c>
      <c r="BG54" s="170">
        <f t="shared" si="14"/>
        <v>0</v>
      </c>
      <c r="BH54" s="170"/>
      <c r="BI54" s="174"/>
      <c r="BJ54" s="172"/>
      <c r="BK54" s="172"/>
      <c r="BL54" s="172"/>
      <c r="BM54" s="172"/>
      <c r="BN54" s="172"/>
      <c r="BO54" s="172"/>
      <c r="BP54" s="167"/>
    </row>
    <row r="55" spans="1:68" s="115" customFormat="1" x14ac:dyDescent="0.2">
      <c r="A55" s="171" t="s">
        <v>51</v>
      </c>
      <c r="B55" s="173">
        <f>IF((B$57)-(B$47*2.7)=0,0.1,(B$57)-(B$47*2.7))</f>
        <v>0.1</v>
      </c>
      <c r="C55" s="173">
        <f t="shared" ref="C55:AT55" si="30">IF(C46=0,0,IF((C$57)-(C$47*2.7)=0,0.1,(C$57)-(C$47*2.7)))</f>
        <v>0.1</v>
      </c>
      <c r="D55" s="173">
        <f t="shared" si="30"/>
        <v>0.1</v>
      </c>
      <c r="E55" s="173">
        <f t="shared" si="30"/>
        <v>0.1</v>
      </c>
      <c r="F55" s="173">
        <f t="shared" si="30"/>
        <v>0.1</v>
      </c>
      <c r="G55" s="173">
        <f>IF(G46=0,0,IF((G$57)-(G$47*2.7)=0,0.1,(G$57)-(G$47*2.7)))</f>
        <v>0.1</v>
      </c>
      <c r="H55" s="173">
        <f t="shared" si="30"/>
        <v>0.1</v>
      </c>
      <c r="I55" s="173">
        <f t="shared" si="30"/>
        <v>0.1</v>
      </c>
      <c r="J55" s="173">
        <f t="shared" si="30"/>
        <v>0.1</v>
      </c>
      <c r="K55" s="173">
        <f t="shared" si="30"/>
        <v>0.1</v>
      </c>
      <c r="L55" s="173">
        <f t="shared" si="30"/>
        <v>0.1</v>
      </c>
      <c r="M55" s="173">
        <f t="shared" si="30"/>
        <v>0.1</v>
      </c>
      <c r="N55" s="173">
        <f t="shared" si="30"/>
        <v>0.1</v>
      </c>
      <c r="O55" s="173">
        <f t="shared" si="30"/>
        <v>0.1</v>
      </c>
      <c r="P55" s="173">
        <f t="shared" si="30"/>
        <v>0.1</v>
      </c>
      <c r="Q55" s="173">
        <f t="shared" si="30"/>
        <v>0.1</v>
      </c>
      <c r="R55" s="173">
        <f t="shared" si="30"/>
        <v>0.1</v>
      </c>
      <c r="S55" s="173">
        <f t="shared" si="30"/>
        <v>0.1</v>
      </c>
      <c r="T55" s="173">
        <f t="shared" si="30"/>
        <v>0.1</v>
      </c>
      <c r="U55" s="173">
        <f t="shared" si="30"/>
        <v>0.1</v>
      </c>
      <c r="V55" s="173">
        <f t="shared" si="30"/>
        <v>0.1</v>
      </c>
      <c r="W55" s="173">
        <f t="shared" si="30"/>
        <v>0.1</v>
      </c>
      <c r="X55" s="173">
        <f t="shared" si="30"/>
        <v>0.1</v>
      </c>
      <c r="Y55" s="173">
        <f t="shared" si="30"/>
        <v>0.1</v>
      </c>
      <c r="Z55" s="173">
        <f t="shared" si="30"/>
        <v>0.1</v>
      </c>
      <c r="AA55" s="173">
        <f t="shared" si="30"/>
        <v>0.1</v>
      </c>
      <c r="AB55" s="173">
        <f t="shared" si="30"/>
        <v>0.1</v>
      </c>
      <c r="AC55" s="173">
        <f t="shared" si="30"/>
        <v>0.1</v>
      </c>
      <c r="AD55" s="173">
        <f t="shared" si="30"/>
        <v>-2.142857142857146E-4</v>
      </c>
      <c r="AE55" s="173">
        <f t="shared" si="30"/>
        <v>-4.285714285714292E-4</v>
      </c>
      <c r="AF55" s="173">
        <f t="shared" si="30"/>
        <v>-6.428571428571438E-4</v>
      </c>
      <c r="AG55" s="173">
        <f t="shared" si="30"/>
        <v>-8.571428571428584E-4</v>
      </c>
      <c r="AH55" s="173">
        <f t="shared" si="30"/>
        <v>-1.0714285714285728E-3</v>
      </c>
      <c r="AI55" s="173">
        <f t="shared" si="30"/>
        <v>-1.2857142857142874E-3</v>
      </c>
      <c r="AJ55" s="173">
        <f t="shared" si="30"/>
        <v>-1.500000000000002E-3</v>
      </c>
      <c r="AK55" s="173">
        <f t="shared" si="30"/>
        <v>-1.7142857142857166E-3</v>
      </c>
      <c r="AL55" s="173">
        <f t="shared" si="30"/>
        <v>-1.9285714285714312E-3</v>
      </c>
      <c r="AM55" s="173">
        <f t="shared" si="30"/>
        <v>-2.142857142857146E-3</v>
      </c>
      <c r="AN55" s="173">
        <f t="shared" si="30"/>
        <v>-2.3571428571428606E-3</v>
      </c>
      <c r="AO55" s="173">
        <f t="shared" si="30"/>
        <v>-2.5714285714285752E-3</v>
      </c>
      <c r="AP55" s="173">
        <f t="shared" si="30"/>
        <v>-2.7857142857142894E-3</v>
      </c>
      <c r="AQ55" s="173">
        <f t="shared" si="30"/>
        <v>-3.000000000000004E-3</v>
      </c>
      <c r="AR55" s="173">
        <f t="shared" si="30"/>
        <v>-3.0000000000000001E-3</v>
      </c>
      <c r="AS55" s="173">
        <f t="shared" si="30"/>
        <v>-3.0000000000000001E-3</v>
      </c>
      <c r="AT55" s="173">
        <f t="shared" si="30"/>
        <v>-3.0000000000000001E-3</v>
      </c>
      <c r="AU55" s="173">
        <f t="shared" ref="AU55:BF55" si="31">IF(AU46=0,0,IF((AU$57)-(AU$47*2.7)=0,0.1,(AU$57)-(AU$47*2.7)))</f>
        <v>-3.0000000000000001E-3</v>
      </c>
      <c r="AV55" s="173">
        <f t="shared" si="31"/>
        <v>-3.0000000000000001E-3</v>
      </c>
      <c r="AW55" s="173">
        <f t="shared" si="31"/>
        <v>-3.0000000000000001E-3</v>
      </c>
      <c r="AX55" s="173">
        <f t="shared" si="31"/>
        <v>-3.0000000000000001E-3</v>
      </c>
      <c r="AY55" s="173">
        <f t="shared" si="31"/>
        <v>-3.0000000000000001E-3</v>
      </c>
      <c r="AZ55" s="173">
        <f t="shared" si="31"/>
        <v>-3.0000000000000001E-3</v>
      </c>
      <c r="BA55" s="173">
        <f t="shared" si="31"/>
        <v>-3.0000000000000001E-3</v>
      </c>
      <c r="BB55" s="173">
        <f t="shared" si="31"/>
        <v>-3.0000000000000001E-3</v>
      </c>
      <c r="BC55" s="173">
        <f t="shared" si="31"/>
        <v>-3.0000000000000001E-3</v>
      </c>
      <c r="BD55" s="173">
        <f t="shared" si="31"/>
        <v>-3.0000000000000001E-3</v>
      </c>
      <c r="BE55" s="173">
        <f t="shared" si="31"/>
        <v>-3.0000000000000001E-3</v>
      </c>
      <c r="BF55" s="173">
        <f t="shared" si="31"/>
        <v>-3.0000000000000001E-3</v>
      </c>
      <c r="BG55" s="173"/>
      <c r="BH55" s="173"/>
      <c r="BI55" s="172"/>
      <c r="BJ55" s="172"/>
      <c r="BK55" s="172"/>
      <c r="BL55" s="172"/>
      <c r="BM55" s="172"/>
      <c r="BN55" s="172"/>
      <c r="BO55" s="172"/>
      <c r="BP55" s="167"/>
    </row>
    <row r="56" spans="1:68" s="115" customFormat="1" x14ac:dyDescent="0.2">
      <c r="A56" s="171" t="s">
        <v>49</v>
      </c>
      <c r="B56" s="173">
        <f>IF((B$57)-(B$47*Betriebsdaten!$B$11/1000*EnergieMAT)=0,0.1,(B$57)-(B$47*Betriebsdaten!$B$11/1000*EnergieMAT))</f>
        <v>-3.0000000000000001E-3</v>
      </c>
      <c r="C56" s="173">
        <f>IF(C46=0,0,IF((C$57)-(C$47*Betriebsdaten!$B$11/1000*EnergieMAT)=0,0.1,(C$57)-(C$47*Betriebsdaten!$B$11/1000*EnergieMAT)))</f>
        <v>-3.0000000000000001E-3</v>
      </c>
      <c r="D56" s="173">
        <f>IF(D46=0,0,IF((D$57)-(D$47*Betriebsdaten!$B$11/1000*EnergieMAT)=0,0.1,(D$57)-(D$47*Betriebsdaten!$B$11/1000*EnergieMAT)))</f>
        <v>-3.0000000000000001E-3</v>
      </c>
      <c r="E56" s="173">
        <f>IF(E46=0,0,IF((E$57)-(E$47*Betriebsdaten!$B$11/1000*EnergieMAT)=0,0.1,(E$57)-(E$47*Betriebsdaten!$B$11/1000*EnergieMAT)))</f>
        <v>-3.0000000000000001E-3</v>
      </c>
      <c r="F56" s="173">
        <f>IF(F46=0,0,IF((F$57)-(F$47*Betriebsdaten!$B$11/1000*EnergieMAT)=0,0.1,(F$57)-(F$47*Betriebsdaten!$B$11/1000*EnergieMAT)))</f>
        <v>-3.0000000000000001E-3</v>
      </c>
      <c r="G56" s="173">
        <f>IF(G46=0,0,IF((G$57)-(G$47*Betriebsdaten!$B$11/1000*EnergieMAT)=0,0.1,(G$57)-(G$47*Betriebsdaten!$B$11/1000*EnergieMAT)))</f>
        <v>-3.0000000000000001E-3</v>
      </c>
      <c r="H56" s="173">
        <f>IF(H46=0,0,IF((H$57)-(H$47*Betriebsdaten!$B$11/1000*EnergieMAT)=0,0.1,(H$57)-(H$47*Betriebsdaten!$B$11/1000*EnergieMAT)))</f>
        <v>-3.0000000000000001E-3</v>
      </c>
      <c r="I56" s="173">
        <f>IF(I46=0,0,IF((I$57)-(I$47*Betriebsdaten!$B$11/1000*EnergieMAT)=0,0.1,(I$57)-(I$47*Betriebsdaten!$B$11/1000*EnergieMAT)))</f>
        <v>-3.0000000000000001E-3</v>
      </c>
      <c r="J56" s="173">
        <f>IF(J46=0,0,IF((J$57)-(J$47*Betriebsdaten!$B$11/1000*EnergieMAT)=0,0.1,(J$57)-(J$47*Betriebsdaten!$B$11/1000*EnergieMAT)))</f>
        <v>-3.0000000000000001E-3</v>
      </c>
      <c r="K56" s="173">
        <f>IF(K46=0,0,IF((K$57)-(K$47*Betriebsdaten!$B$11/1000*EnergieMAT)=0,0.1,(K$57)-(K$47*Betriebsdaten!$B$11/1000*EnergieMAT)))</f>
        <v>-3.0000000000000001E-3</v>
      </c>
      <c r="L56" s="173">
        <f>IF(L46=0,0,IF((L$57)-(L$47*Betriebsdaten!$B$11/1000*EnergieMAT)=0,0.1,(L$57)-(L$47*Betriebsdaten!$B$11/1000*EnergieMAT)))</f>
        <v>-3.0000000000000001E-3</v>
      </c>
      <c r="M56" s="173">
        <f>IF(M46=0,0,IF((M$57)-(M$47*Betriebsdaten!$B$11/1000*EnergieMAT)=0,0.1,(M$57)-(M$47*Betriebsdaten!$B$11/1000*EnergieMAT)))</f>
        <v>-3.0000000000000001E-3</v>
      </c>
      <c r="N56" s="173">
        <f>IF(N46=0,0,IF((N$57)-(N$47*Betriebsdaten!$B$11/1000*EnergieMAT)=0,0.1,(N$57)-(N$47*Betriebsdaten!$B$11/1000*EnergieMAT)))</f>
        <v>-3.0000000000000001E-3</v>
      </c>
      <c r="O56" s="173">
        <f>IF(O46=0,0,IF((O$57)-(O$47*Betriebsdaten!$B$11/1000*EnergieMAT)=0,0.1,(O$57)-(O$47*Betriebsdaten!$B$11/1000*EnergieMAT)))</f>
        <v>-3.0000000000000001E-3</v>
      </c>
      <c r="P56" s="173">
        <f>IF(P46=0,0,IF((P$57)-(P$47*Betriebsdaten!$B$11/1000*EnergieMAT)=0,0.1,(P$57)-(P$47*Betriebsdaten!$B$11/1000*EnergieMAT)))</f>
        <v>-3.0000000000000001E-3</v>
      </c>
      <c r="Q56" s="173">
        <f>IF(Q46=0,0,IF((Q$57)-(Q$47*Betriebsdaten!$B$11/1000*EnergieMAT)=0,0.1,(Q$57)-(Q$47*Betriebsdaten!$B$11/1000*EnergieMAT)))</f>
        <v>-3.0000000000000001E-3</v>
      </c>
      <c r="R56" s="173">
        <f>IF(R46=0,0,IF((R$57)-(R$47*Betriebsdaten!$B$11/1000*EnergieMAT)=0,0.1,(R$57)-(R$47*Betriebsdaten!$B$11/1000*EnergieMAT)))</f>
        <v>-3.0000000000000001E-3</v>
      </c>
      <c r="S56" s="173">
        <f>IF(S46=0,0,IF((S$57)-(S$47*Betriebsdaten!$B$11/1000*EnergieMAT)=0,0.1,(S$57)-(S$47*Betriebsdaten!$B$11/1000*EnergieMAT)))</f>
        <v>-3.0000000000000001E-3</v>
      </c>
      <c r="T56" s="173">
        <f>IF(T46=0,0,IF((T$57)-(T$47*Betriebsdaten!$B$11/1000*EnergieMAT)=0,0.1,(T$57)-(T$47*Betriebsdaten!$B$11/1000*EnergieMAT)))</f>
        <v>-3.0000000000000001E-3</v>
      </c>
      <c r="U56" s="173">
        <f>IF(U46=0,0,IF((U$57)-(U$47*Betriebsdaten!$B$11/1000*EnergieMAT)=0,0.1,(U$57)-(U$47*Betriebsdaten!$B$11/1000*EnergieMAT)))</f>
        <v>-3.0000000000000001E-3</v>
      </c>
      <c r="V56" s="173">
        <f>IF(V46=0,0,IF((V$57)-(V$47*Betriebsdaten!$B$11/1000*EnergieMAT)=0,0.1,(V$57)-(V$47*Betriebsdaten!$B$11/1000*EnergieMAT)))</f>
        <v>-3.0000000000000001E-3</v>
      </c>
      <c r="W56" s="173">
        <f>IF(W46=0,0,IF((W$57)-(W$47*Betriebsdaten!$B$11/1000*EnergieMAT)=0,0.1,(W$57)-(W$47*Betriebsdaten!$B$11/1000*EnergieMAT)))</f>
        <v>-3.0000000000000001E-3</v>
      </c>
      <c r="X56" s="173">
        <f>IF(X46=0,0,IF((X$57)-(X$47*Betriebsdaten!$B$11/1000*EnergieMAT)=0,0.1,(X$57)-(X$47*Betriebsdaten!$B$11/1000*EnergieMAT)))</f>
        <v>-3.0000000000000001E-3</v>
      </c>
      <c r="Y56" s="173">
        <f>IF(Y46=0,0,IF((Y$57)-(Y$47*Betriebsdaten!$B$11/1000*EnergieMAT)=0,0.1,(Y$57)-(Y$47*Betriebsdaten!$B$11/1000*EnergieMAT)))</f>
        <v>-3.0000000000000001E-3</v>
      </c>
      <c r="Z56" s="173">
        <f>IF(Z46=0,0,IF((Z$57)-(Z$47*Betriebsdaten!$B$11/1000*EnergieMAT)=0,0.1,(Z$57)-(Z$47*Betriebsdaten!$B$11/1000*EnergieMAT)))</f>
        <v>-3.0000000000000001E-3</v>
      </c>
      <c r="AA56" s="173">
        <f>IF(AA46=0,0,IF((AA$57)-(AA$47*Betriebsdaten!$B$11/1000*EnergieMAT)=0,0.1,(AA$57)-(AA$47*Betriebsdaten!$B$11/1000*EnergieMAT)))</f>
        <v>-3.0000000000000001E-3</v>
      </c>
      <c r="AB56" s="173">
        <f>IF(AB46=0,0,IF((AB$57)-(AB$47*Betriebsdaten!$B$11/1000*EnergieMAT)=0,0.1,(AB$57)-(AB$47*Betriebsdaten!$B$11/1000*EnergieMAT)))</f>
        <v>-3.0000000000000001E-3</v>
      </c>
      <c r="AC56" s="173">
        <f>IF(AC46=0,0,IF((AC$57)-(AC$47*Betriebsdaten!$B$11/1000*EnergieMAT)=0,0.1,(AC$57)-(AC$47*Betriebsdaten!$B$11/1000*EnergieMAT)))</f>
        <v>-3.0000000000000001E-3</v>
      </c>
      <c r="AD56" s="173">
        <f>IF(AD46=0,0,IF((AD$57)-(AD$47*Betriebsdaten!$B$11/1000*EnergieMAT)=0,0.1,(AD$57)-(AD$47*Betriebsdaten!$B$11/1000*EnergieMAT)))</f>
        <v>-3.0000000000000001E-3</v>
      </c>
      <c r="AE56" s="173">
        <f>IF(AE46=0,0,IF((AE$57)-(AE$47*Betriebsdaten!$B$11/1000*EnergieMAT)=0,0.1,(AE$57)-(AE$47*Betriebsdaten!$B$11/1000*EnergieMAT)))</f>
        <v>-3.0000000000000001E-3</v>
      </c>
      <c r="AF56" s="173">
        <f>IF(AF46=0,0,IF((AF$57)-(AF$47*Betriebsdaten!$B$11/1000*EnergieMAT)=0,0.1,(AF$57)-(AF$47*Betriebsdaten!$B$11/1000*EnergieMAT)))</f>
        <v>-3.0000000000000001E-3</v>
      </c>
      <c r="AG56" s="173">
        <f>IF(AG46=0,0,IF((AG$57)-(AG$47*Betriebsdaten!$B$11/1000*EnergieMAT)=0,0.1,(AG$57)-(AG$47*Betriebsdaten!$B$11/1000*EnergieMAT)))</f>
        <v>-3.0000000000000001E-3</v>
      </c>
      <c r="AH56" s="173">
        <f>IF(AH46=0,0,IF((AH$57)-(AH$47*Betriebsdaten!$B$11/1000*EnergieMAT)=0,0.1,(AH$57)-(AH$47*Betriebsdaten!$B$11/1000*EnergieMAT)))</f>
        <v>-3.0000000000000001E-3</v>
      </c>
      <c r="AI56" s="173">
        <f>IF(AI46=0,0,IF((AI$57)-(AI$47*Betriebsdaten!$B$11/1000*EnergieMAT)=0,0.1,(AI$57)-(AI$47*Betriebsdaten!$B$11/1000*EnergieMAT)))</f>
        <v>-3.0000000000000001E-3</v>
      </c>
      <c r="AJ56" s="173">
        <f>IF(AJ46=0,0,IF((AJ$57)-(AJ$47*Betriebsdaten!$B$11/1000*EnergieMAT)=0,0.1,(AJ$57)-(AJ$47*Betriebsdaten!$B$11/1000*EnergieMAT)))</f>
        <v>-3.0000000000000001E-3</v>
      </c>
      <c r="AK56" s="173">
        <f>IF(AK46=0,0,IF((AK$57)-(AK$47*Betriebsdaten!$B$11/1000*EnergieMAT)=0,0.1,(AK$57)-(AK$47*Betriebsdaten!$B$11/1000*EnergieMAT)))</f>
        <v>-3.0000000000000001E-3</v>
      </c>
      <c r="AL56" s="173">
        <f>IF(AL46=0,0,IF((AL$57)-(AL$47*Betriebsdaten!$B$11/1000*EnergieMAT)=0,0.1,(AL$57)-(AL$47*Betriebsdaten!$B$11/1000*EnergieMAT)))</f>
        <v>-3.0000000000000001E-3</v>
      </c>
      <c r="AM56" s="173">
        <f>IF(AM46=0,0,IF((AM$57)-(AM$47*Betriebsdaten!$B$11/1000*EnergieMAT)=0,0.1,(AM$57)-(AM$47*Betriebsdaten!$B$11/1000*EnergieMAT)))</f>
        <v>-3.0000000000000001E-3</v>
      </c>
      <c r="AN56" s="173">
        <f>IF(AN46=0,0,IF((AN$57)-(AN$47*Betriebsdaten!$B$11/1000*EnergieMAT)=0,0.1,(AN$57)-(AN$47*Betriebsdaten!$B$11/1000*EnergieMAT)))</f>
        <v>-3.0000000000000001E-3</v>
      </c>
      <c r="AO56" s="173">
        <f>IF(AO46=0,0,IF((AO$57)-(AO$47*Betriebsdaten!$B$11/1000*EnergieMAT)=0,0.1,(AO$57)-(AO$47*Betriebsdaten!$B$11/1000*EnergieMAT)))</f>
        <v>-3.0000000000000001E-3</v>
      </c>
      <c r="AP56" s="173">
        <f>IF(AP46=0,0,IF((AP$57)-(AP$47*Betriebsdaten!$B$11/1000*EnergieMAT)=0,0.1,(AP$57)-(AP$47*Betriebsdaten!$B$11/1000*EnergieMAT)))</f>
        <v>-3.0000000000000001E-3</v>
      </c>
      <c r="AQ56" s="173">
        <f>IF(AQ46=0,0,IF((AQ$57)-(AQ$47*Betriebsdaten!$B$11/1000*EnergieMAT)=0,0.1,(AQ$57)-(AQ$47*Betriebsdaten!$B$11/1000*EnergieMAT)))</f>
        <v>-3.0000000000000001E-3</v>
      </c>
      <c r="AR56" s="173">
        <f>IF(AR46=0,0,IF((AR$57)-(AR$47*Betriebsdaten!$B$11/1000*EnergieMAT)=0,0.1,(AR$57)-(AR$47*Betriebsdaten!$B$11/1000*EnergieMAT)))</f>
        <v>-3.0000000000000001E-3</v>
      </c>
      <c r="AS56" s="173">
        <f>IF(AS46=0,0,IF((AS$57)-(AS$47*Betriebsdaten!$B$11/1000*EnergieMAT)=0,0.1,(AS$57)-(AS$47*Betriebsdaten!$B$11/1000*EnergieMAT)))</f>
        <v>-3.0000000000000001E-3</v>
      </c>
      <c r="AT56" s="173">
        <f>IF(AT46=0,0,IF((AT$57)-(AT$47*Betriebsdaten!$B$11/1000*EnergieMAT)=0,0.1,(AT$57)-(AT$47*Betriebsdaten!$B$11/1000*EnergieMAT)))</f>
        <v>-3.0000000000000001E-3</v>
      </c>
      <c r="AU56" s="173">
        <f>IF(AU46=0,0,IF((AU$57)-(AU$47*Betriebsdaten!$B$11/1000*EnergieMAT)=0,0.1,(AU$57)-(AU$47*Betriebsdaten!$B$11/1000*EnergieMAT)))</f>
        <v>-3.0000000000000001E-3</v>
      </c>
      <c r="AV56" s="173">
        <f>IF(AV46=0,0,IF((AV$57)-(AV$47*Betriebsdaten!$B$11/1000*EnergieMAT)=0,0.1,(AV$57)-(AV$47*Betriebsdaten!$B$11/1000*EnergieMAT)))</f>
        <v>-3.0000000000000001E-3</v>
      </c>
      <c r="AW56" s="173">
        <f>IF(AW46=0,0,IF((AW$57)-(AW$47*Betriebsdaten!$B$11/1000*EnergieMAT)=0,0.1,(AW$57)-(AW$47*Betriebsdaten!$B$11/1000*EnergieMAT)))</f>
        <v>-3.0000000000000001E-3</v>
      </c>
      <c r="AX56" s="173">
        <f>IF(AX46=0,0,IF((AX$57)-(AX$47*Betriebsdaten!$B$11/1000*EnergieMAT)=0,0.1,(AX$57)-(AX$47*Betriebsdaten!$B$11/1000*EnergieMAT)))</f>
        <v>-3.0000000000000001E-3</v>
      </c>
      <c r="AY56" s="173">
        <f>IF(AY46=0,0,IF((AY$57)-(AY$47*Betriebsdaten!$B$11/1000*EnergieMAT)=0,0.1,(AY$57)-(AY$47*Betriebsdaten!$B$11/1000*EnergieMAT)))</f>
        <v>-3.0000000000000001E-3</v>
      </c>
      <c r="AZ56" s="173">
        <f>IF(AZ46=0,0,IF((AZ$57)-(AZ$47*Betriebsdaten!$B$11/1000*EnergieMAT)=0,0.1,(AZ$57)-(AZ$47*Betriebsdaten!$B$11/1000*EnergieMAT)))</f>
        <v>-3.0000000000000001E-3</v>
      </c>
      <c r="BA56" s="173">
        <f>IF(BA46=0,0,IF((BA$57)-(BA$47*Betriebsdaten!$B$11/1000*EnergieMAT)=0,0.1,(BA$57)-(BA$47*Betriebsdaten!$B$11/1000*EnergieMAT)))</f>
        <v>-3.0000000000000001E-3</v>
      </c>
      <c r="BB56" s="173">
        <f>IF(BB46=0,0,IF((BB$57)-(BB$47*Betriebsdaten!$B$11/1000*EnergieMAT)=0,0.1,(BB$57)-(BB$47*Betriebsdaten!$B$11/1000*EnergieMAT)))</f>
        <v>-3.0000000000000001E-3</v>
      </c>
      <c r="BC56" s="173">
        <f>IF(BC46=0,0,IF((BC$57)-(BC$47*Betriebsdaten!$B$11/1000*EnergieMAT)=0,0.1,(BC$57)-(BC$47*Betriebsdaten!$B$11/1000*EnergieMAT)))</f>
        <v>-3.0000000000000001E-3</v>
      </c>
      <c r="BD56" s="173">
        <f>IF(BD46=0,0,IF((BD$57)-(BD$47*Betriebsdaten!$B$11/1000*EnergieMAT)=0,0.1,(BD$57)-(BD$47*Betriebsdaten!$B$11/1000*EnergieMAT)))</f>
        <v>-3.0000000000000001E-3</v>
      </c>
      <c r="BE56" s="173">
        <f>IF(BE46=0,0,IF((BE$57)-(BE$47*Betriebsdaten!$B$11/1000*EnergieMAT)=0,0.1,(BE$57)-(BE$47*Betriebsdaten!$B$11/1000*EnergieMAT)))</f>
        <v>-3.0000000000000001E-3</v>
      </c>
      <c r="BF56" s="173">
        <f>IF(BF46=0,0,IF((BF$57)-(BF$47*Betriebsdaten!$B$11/1000*EnergieMAT)=0,0.1,(BF$57)-(BF$47*Betriebsdaten!$B$11/1000*EnergieMAT)))</f>
        <v>-3.0000000000000001E-3</v>
      </c>
      <c r="BG56" s="173"/>
      <c r="BH56" s="173"/>
      <c r="BI56" s="172"/>
      <c r="BJ56" s="172"/>
      <c r="BK56" s="172"/>
      <c r="BL56" s="172"/>
      <c r="BM56" s="172"/>
      <c r="BN56" s="172"/>
      <c r="BO56" s="172"/>
      <c r="BP56" s="167"/>
    </row>
    <row r="57" spans="1:68" s="115" customFormat="1" x14ac:dyDescent="0.2">
      <c r="A57" s="171" t="s">
        <v>52</v>
      </c>
      <c r="B57" s="175">
        <f>((B58+B59)/2)^0.75*0.537+(14.9*Betriebsdaten!$E$4/1000)+(Betriebsdaten!$E$4-600)/1000*0.005</f>
        <v>-3.0000000000000001E-3</v>
      </c>
      <c r="C57" s="175">
        <f>IF(C46=0,0,((C58+C59)/2)^0.75*0.537+(14.9*Betriebsdaten!$E$4/1000)+(Betriebsdaten!$E$4-600)/1000*0.005)</f>
        <v>-3.0000000000000001E-3</v>
      </c>
      <c r="D57" s="175">
        <f>IF(D46=0,0,((D58+D59)/2)^0.75*0.537+(14.9*Betriebsdaten!$E$4/1000)+(Betriebsdaten!$E$4-600)/1000*0.005)</f>
        <v>-3.0000000000000001E-3</v>
      </c>
      <c r="E57" s="175">
        <f>IF(E46=0,0,((E58+E59)/2)^0.75*0.537+(14.9*Betriebsdaten!$E$4/1000)+(Betriebsdaten!$E$4-600)/1000*0.005)</f>
        <v>-3.0000000000000001E-3</v>
      </c>
      <c r="F57" s="175">
        <f>IF(F46=0,0,((F58+F59)/2)^0.75*0.537+(14.9*Betriebsdaten!$E$4/1000)+(Betriebsdaten!$E$4-600)/1000*0.005)</f>
        <v>-3.0000000000000001E-3</v>
      </c>
      <c r="G57" s="175">
        <f>IF(G46=0,0,((G58+G59)/2)^0.75*0.537+(14.9*Betriebsdaten!$E$4/1000)+(Betriebsdaten!$E$4-600)/1000*0.005)</f>
        <v>-3.0000000000000001E-3</v>
      </c>
      <c r="H57" s="175">
        <f>IF(H46=0,0,((H58+H59)/2)^0.75*0.537+(14.9*Betriebsdaten!$E$4/1000)+(Betriebsdaten!$E$4-600)/1000*0.005)</f>
        <v>-3.0000000000000001E-3</v>
      </c>
      <c r="I57" s="175">
        <f>IF(I46=0,0,((I58+I59)/2)^0.75*0.537+(14.9*Betriebsdaten!$E$4/1000)+(Betriebsdaten!$E$4-600)/1000*0.005)</f>
        <v>-3.0000000000000001E-3</v>
      </c>
      <c r="J57" s="175">
        <f>IF(J46=0,0,((J58+J59)/2)^0.75*0.537+(14.9*Betriebsdaten!$E$4/1000)+(Betriebsdaten!$E$4-600)/1000*0.005)</f>
        <v>-3.0000000000000001E-3</v>
      </c>
      <c r="K57" s="175">
        <f>IF(K46=0,0,((K58+K59)/2)^0.75*0.537+(14.9*Betriebsdaten!$E$4/1000)+(Betriebsdaten!$E$4-600)/1000*0.005)</f>
        <v>-3.0000000000000001E-3</v>
      </c>
      <c r="L57" s="175">
        <f>IF(L46=0,0,((L58+L59)/2)^0.75*0.537+(14.9*Betriebsdaten!$E$4/1000)+(Betriebsdaten!$E$4-600)/1000*0.005)</f>
        <v>-3.0000000000000001E-3</v>
      </c>
      <c r="M57" s="175">
        <f>IF(M46=0,0,((M58+M59)/2)^0.75*0.537+(14.9*Betriebsdaten!$E$4/1000)+(Betriebsdaten!$E$4-600)/1000*0.005)</f>
        <v>-3.0000000000000001E-3</v>
      </c>
      <c r="N57" s="175">
        <f>IF(N46=0,0,((N58+N59)/2)^0.75*0.537+(14.9*Betriebsdaten!$E$4/1000)+(Betriebsdaten!$E$4-600)/1000*0.005)</f>
        <v>-3.0000000000000001E-3</v>
      </c>
      <c r="O57" s="175">
        <f>IF(O46=0,0,((O58+O59)/2)^0.75*0.537+(14.9*Betriebsdaten!$E$4/1000)+(Betriebsdaten!$E$4-600)/1000*0.005)</f>
        <v>-3.0000000000000001E-3</v>
      </c>
      <c r="P57" s="175">
        <f>IF(P46=0,0,((P58+P59)/2)^0.75*0.537+(14.9*Betriebsdaten!$E$4/1000)+(Betriebsdaten!$E$4-600)/1000*0.005)</f>
        <v>-3.0000000000000001E-3</v>
      </c>
      <c r="Q57" s="175">
        <f>IF(Q46=0,0,((Q58+Q59)/2)^0.75*0.537+(14.9*Betriebsdaten!$E$4/1000)+(Betriebsdaten!$E$4-600)/1000*0.005)</f>
        <v>-3.0000000000000001E-3</v>
      </c>
      <c r="R57" s="175">
        <f>IF(R46=0,0,((R58+R59)/2)^0.75*0.537+(14.9*Betriebsdaten!$E$4/1000)+(Betriebsdaten!$E$4-600)/1000*0.005)</f>
        <v>-3.0000000000000001E-3</v>
      </c>
      <c r="S57" s="175">
        <f>IF(S46=0,0,((S58+S59)/2)^0.75*0.537+(14.9*Betriebsdaten!$E$4/1000)+(Betriebsdaten!$E$4-600)/1000*0.005)</f>
        <v>-3.0000000000000001E-3</v>
      </c>
      <c r="T57" s="175">
        <f>IF(T46=0,0,((T58+T59)/2)^0.75*0.537+(14.9*Betriebsdaten!$E$4/1000)+(Betriebsdaten!$E$4-600)/1000*0.005)</f>
        <v>-3.0000000000000001E-3</v>
      </c>
      <c r="U57" s="175">
        <f>IF(U46=0,0,((U58+U59)/2)^0.75*0.537+(14.9*Betriebsdaten!$E$4/1000)+(Betriebsdaten!$E$4-600)/1000*0.005)</f>
        <v>-3.0000000000000001E-3</v>
      </c>
      <c r="V57" s="175">
        <f>IF(V46=0,0,((V58+V59)/2)^0.75*0.537+(14.9*Betriebsdaten!$E$4/1000)+(Betriebsdaten!$E$4-600)/1000*0.005)</f>
        <v>-3.0000000000000001E-3</v>
      </c>
      <c r="W57" s="175">
        <f>IF(W46=0,0,((W58+W59)/2)^0.75*0.537+(14.9*Betriebsdaten!$E$4/1000)+(Betriebsdaten!$E$4-600)/1000*0.005)</f>
        <v>-3.0000000000000001E-3</v>
      </c>
      <c r="X57" s="175">
        <f>IF(X46=0,0,((X58+X59)/2)^0.75*0.537+(14.9*Betriebsdaten!$E$4/1000)+(Betriebsdaten!$E$4-600)/1000*0.005)</f>
        <v>-3.0000000000000001E-3</v>
      </c>
      <c r="Y57" s="175">
        <f>IF(Y46=0,0,((Y58+Y59)/2)^0.75*0.537+(14.9*Betriebsdaten!$E$4/1000)+(Betriebsdaten!$E$4-600)/1000*0.005)</f>
        <v>-3.0000000000000001E-3</v>
      </c>
      <c r="Z57" s="175">
        <f>IF(Z46=0,0,((Z58+Z59)/2)^0.75*0.537+(14.9*Betriebsdaten!$E$4/1000)+(Betriebsdaten!$E$4-600)/1000*0.005)</f>
        <v>-3.0000000000000001E-3</v>
      </c>
      <c r="AA57" s="175">
        <f>IF(AA46=0,0,((AA58+AA59)/2)^0.75*0.537+(14.9*Betriebsdaten!$E$4/1000)+(Betriebsdaten!$E$4-600)/1000*0.005)</f>
        <v>-3.0000000000000001E-3</v>
      </c>
      <c r="AB57" s="175">
        <f>IF(AB46=0,0,((AB58+AB59)/2)^0.75*0.537+(14.9*Betriebsdaten!$E$4/1000)+(Betriebsdaten!$E$4-600)/1000*0.005)</f>
        <v>-3.0000000000000001E-3</v>
      </c>
      <c r="AC57" s="175">
        <f>IF(AC46=0,0,((AC58+AC59)/2)^0.75*0.537+(14.9*Betriebsdaten!$E$4/1000)+(Betriebsdaten!$E$4-600)/1000*0.005)</f>
        <v>-3.0000000000000001E-3</v>
      </c>
      <c r="AD57" s="175">
        <f>IF(AD46=0,0,((AD58+AD59)/2)^0.75*0.537+(14.9*Betriebsdaten!$E$4/1000)+(Betriebsdaten!$E$4-600)/1000*0.005)</f>
        <v>-3.0000000000000001E-3</v>
      </c>
      <c r="AE57" s="175">
        <f>IF(AE46=0,0,((AE58+AE59)/2)^0.75*0.537+(14.9*Betriebsdaten!$E$4/1000)+(Betriebsdaten!$E$4-600)/1000*0.005)</f>
        <v>-3.0000000000000001E-3</v>
      </c>
      <c r="AF57" s="175">
        <f>IF(AF46=0,0,((AF58+AF59)/2)^0.75*0.537+(14.9*Betriebsdaten!$E$4/1000)+(Betriebsdaten!$E$4-600)/1000*0.005)</f>
        <v>-3.0000000000000001E-3</v>
      </c>
      <c r="AG57" s="175">
        <f>IF(AG46=0,0,((AG58+AG59)/2)^0.75*0.537+(14.9*Betriebsdaten!$E$4/1000)+(Betriebsdaten!$E$4-600)/1000*0.005)</f>
        <v>-3.0000000000000001E-3</v>
      </c>
      <c r="AH57" s="175">
        <f>IF(AH46=0,0,((AH58+AH59)/2)^0.75*0.537+(14.9*Betriebsdaten!$E$4/1000)+(Betriebsdaten!$E$4-600)/1000*0.005)</f>
        <v>-3.0000000000000001E-3</v>
      </c>
      <c r="AI57" s="175">
        <f>IF(AI46=0,0,((AI58+AI59)/2)^0.75*0.537+(14.9*Betriebsdaten!$E$4/1000)+(Betriebsdaten!$E$4-600)/1000*0.005)</f>
        <v>-3.0000000000000001E-3</v>
      </c>
      <c r="AJ57" s="175">
        <f>IF(AJ46=0,0,((AJ58+AJ59)/2)^0.75*0.537+(14.9*Betriebsdaten!$E$4/1000)+(Betriebsdaten!$E$4-600)/1000*0.005)</f>
        <v>-3.0000000000000001E-3</v>
      </c>
      <c r="AK57" s="175">
        <f>IF(AK46=0,0,((AK58+AK59)/2)^0.75*0.537+(14.9*Betriebsdaten!$E$4/1000)+(Betriebsdaten!$E$4-600)/1000*0.005)</f>
        <v>-3.0000000000000001E-3</v>
      </c>
      <c r="AL57" s="175">
        <f>IF(AL46=0,0,((AL58+AL59)/2)^0.75*0.537+(14.9*Betriebsdaten!$E$4/1000)+(Betriebsdaten!$E$4-600)/1000*0.005)</f>
        <v>-3.0000000000000001E-3</v>
      </c>
      <c r="AM57" s="175">
        <f>IF(AM46=0,0,((AM58+AM59)/2)^0.75*0.537+(14.9*Betriebsdaten!$E$4/1000)+(Betriebsdaten!$E$4-600)/1000*0.005)</f>
        <v>-3.0000000000000001E-3</v>
      </c>
      <c r="AN57" s="175">
        <f>IF(AN46=0,0,((AN58+AN59)/2)^0.75*0.537+(14.9*Betriebsdaten!$E$4/1000)+(Betriebsdaten!$E$4-600)/1000*0.005)</f>
        <v>-3.0000000000000001E-3</v>
      </c>
      <c r="AO57" s="175">
        <f>IF(AO46=0,0,((AO58+AO59)/2)^0.75*0.537+(14.9*Betriebsdaten!$E$4/1000)+(Betriebsdaten!$E$4-600)/1000*0.005)</f>
        <v>-3.0000000000000001E-3</v>
      </c>
      <c r="AP57" s="175">
        <f>IF(AP46=0,0,((AP58+AP59)/2)^0.75*0.537+(14.9*Betriebsdaten!$E$4/1000)+(Betriebsdaten!$E$4-600)/1000*0.005)</f>
        <v>-3.0000000000000001E-3</v>
      </c>
      <c r="AQ57" s="175">
        <f>IF(AQ46=0,0,((AQ58+AQ59)/2)^0.75*0.537+(14.9*Betriebsdaten!$E$4/1000)+(Betriebsdaten!$E$4-600)/1000*0.005)</f>
        <v>-3.0000000000000001E-3</v>
      </c>
      <c r="AR57" s="175">
        <f>IF(AR46=0,0,((AR58+AR59)/2)^0.75*0.537+(14.9*Betriebsdaten!$E$4/1000)+(Betriebsdaten!$E$4-600)/1000*0.005)</f>
        <v>-3.0000000000000001E-3</v>
      </c>
      <c r="AS57" s="175">
        <f>IF(AS46=0,0,((AS58+AS59)/2)^0.75*0.537+(14.9*Betriebsdaten!$E$4/1000)+(Betriebsdaten!$E$4-600)/1000*0.005)</f>
        <v>-3.0000000000000001E-3</v>
      </c>
      <c r="AT57" s="175">
        <f>IF(AT46=0,0,((AT58+AT59)/2)^0.75*0.537+(14.9*Betriebsdaten!$E$4/1000)+(Betriebsdaten!$E$4-600)/1000*0.005)</f>
        <v>-3.0000000000000001E-3</v>
      </c>
      <c r="AU57" s="175">
        <f>IF(AU46=0,0,((AU58+AU59)/2)^0.75*0.537+(14.9*Betriebsdaten!$E$4/1000)+(Betriebsdaten!$E$4-600)/1000*0.005)</f>
        <v>-3.0000000000000001E-3</v>
      </c>
      <c r="AV57" s="175">
        <f>IF(AV46=0,0,((AV58+AV59)/2)^0.75*0.537+(14.9*Betriebsdaten!$E$4/1000)+(Betriebsdaten!$E$4-600)/1000*0.005)</f>
        <v>-3.0000000000000001E-3</v>
      </c>
      <c r="AW57" s="175">
        <f>IF(AW46=0,0,((AW58+AW59)/2)^0.75*0.537+(14.9*Betriebsdaten!$E$4/1000)+(Betriebsdaten!$E$4-600)/1000*0.005)</f>
        <v>-3.0000000000000001E-3</v>
      </c>
      <c r="AX57" s="175">
        <f>IF(AX46=0,0,((AX58+AX59)/2)^0.75*0.537+(14.9*Betriebsdaten!$E$4/1000)+(Betriebsdaten!$E$4-600)/1000*0.005)</f>
        <v>-3.0000000000000001E-3</v>
      </c>
      <c r="AY57" s="175">
        <f>IF(AY46=0,0,((AY58+AY59)/2)^0.75*0.537+(14.9*Betriebsdaten!$E$4/1000)+(Betriebsdaten!$E$4-600)/1000*0.005)</f>
        <v>-3.0000000000000001E-3</v>
      </c>
      <c r="AZ57" s="175">
        <f>IF(AZ46=0,0,((AZ58+AZ59)/2)^0.75*0.537+(14.9*Betriebsdaten!$E$4/1000)+(Betriebsdaten!$E$4-600)/1000*0.005)</f>
        <v>-3.0000000000000001E-3</v>
      </c>
      <c r="BA57" s="175">
        <f>IF(BA46=0,0,((BA58+BA59)/2)^0.75*0.537+(14.9*Betriebsdaten!$E$4/1000)+(Betriebsdaten!$E$4-600)/1000*0.005)</f>
        <v>-3.0000000000000001E-3</v>
      </c>
      <c r="BB57" s="175">
        <f>IF(BB46=0,0,((BB58+BB59)/2)^0.75*0.537+(14.9*Betriebsdaten!$E$4/1000)+(Betriebsdaten!$E$4-600)/1000*0.005)</f>
        <v>-3.0000000000000001E-3</v>
      </c>
      <c r="BC57" s="175">
        <f>IF(BC46=0,0,((BC58+BC59)/2)^0.75*0.537+(14.9*Betriebsdaten!$E$4/1000)+(Betriebsdaten!$E$4-600)/1000*0.005)</f>
        <v>-3.0000000000000001E-3</v>
      </c>
      <c r="BD57" s="175">
        <f>IF(BD46=0,0,((BD58+BD59)/2)^0.75*0.537+(14.9*Betriebsdaten!$E$4/1000)+(Betriebsdaten!$E$4-600)/1000*0.005)</f>
        <v>-3.0000000000000001E-3</v>
      </c>
      <c r="BE57" s="175">
        <f>IF(BE46=0,0,((BE58+BE59)/2)^0.75*0.537+(14.9*Betriebsdaten!$E$4/1000)+(Betriebsdaten!$E$4-600)/1000*0.005)</f>
        <v>-3.0000000000000001E-3</v>
      </c>
      <c r="BF57" s="175">
        <f>IF(BF46=0,0,((BF58+BF59)/2)^0.75*0.537+(14.9*Betriebsdaten!$E$4/1000)+(Betriebsdaten!$E$4-600)/1000*0.005)</f>
        <v>-3.0000000000000001E-3</v>
      </c>
      <c r="BG57" s="175"/>
      <c r="BH57" s="175"/>
      <c r="BI57" s="172"/>
      <c r="BJ57" s="172"/>
      <c r="BK57" s="172"/>
      <c r="BL57" s="172"/>
      <c r="BM57" s="172"/>
      <c r="BN57" s="172"/>
      <c r="BO57" s="172"/>
      <c r="BP57" s="167"/>
    </row>
    <row r="58" spans="1:68" s="115" customFormat="1" x14ac:dyDescent="0.2">
      <c r="A58" s="171" t="s">
        <v>46</v>
      </c>
      <c r="B58" s="177">
        <f>Betriebsdaten!$E$4/1000+D7</f>
        <v>0</v>
      </c>
      <c r="C58" s="171">
        <f>IF(C46=0,0,B58+Betriebsdaten!$E$4/1000)</f>
        <v>0</v>
      </c>
      <c r="D58" s="171">
        <f>IF(D46=0,0,C58+Betriebsdaten!$E$4/1000)</f>
        <v>0</v>
      </c>
      <c r="E58" s="171">
        <f>IF(E46=0,0,D58+Betriebsdaten!$E$4/1000)</f>
        <v>0</v>
      </c>
      <c r="F58" s="171">
        <f>IF(F46=0,0,E58+Betriebsdaten!$E$4/1000)</f>
        <v>0</v>
      </c>
      <c r="G58" s="171">
        <f>IF(G46=0,0,F58+Betriebsdaten!$E$4/1000)</f>
        <v>0</v>
      </c>
      <c r="H58" s="171">
        <f>IF(H46=0,0,G58+Betriebsdaten!$E$4/1000)</f>
        <v>0</v>
      </c>
      <c r="I58" s="171">
        <f>IF(I46=0,0,H58+Betriebsdaten!$E$4/1000)</f>
        <v>0</v>
      </c>
      <c r="J58" s="171">
        <f>IF(J46=0,0,I58+Betriebsdaten!$E$4/1000)</f>
        <v>0</v>
      </c>
      <c r="K58" s="171">
        <f>IF(K46=0,0,J58+Betriebsdaten!$E$4/1000)</f>
        <v>0</v>
      </c>
      <c r="L58" s="171">
        <f>IF(L46=0,0,K58+Betriebsdaten!$E$4/1000)</f>
        <v>0</v>
      </c>
      <c r="M58" s="171">
        <f>IF(M46=0,0,L58+Betriebsdaten!$E$4/1000)</f>
        <v>0</v>
      </c>
      <c r="N58" s="171">
        <f>IF(N46=0,0,M58+Betriebsdaten!$E$4/1000)</f>
        <v>0</v>
      </c>
      <c r="O58" s="171">
        <f>IF(O46=0,0,N58+Betriebsdaten!$E$4/1000)</f>
        <v>0</v>
      </c>
      <c r="P58" s="171">
        <f>IF(P46=0,0,O58+Betriebsdaten!$E$4/1000)</f>
        <v>0</v>
      </c>
      <c r="Q58" s="171">
        <f>IF(Q46=0,0,P58+Betriebsdaten!$E$4/1000)</f>
        <v>0</v>
      </c>
      <c r="R58" s="171">
        <f>IF(R46=0,0,Q58+Betriebsdaten!$E$4/1000)</f>
        <v>0</v>
      </c>
      <c r="S58" s="171">
        <f>IF(S46=0,0,R58+Betriebsdaten!$E$4/1000)</f>
        <v>0</v>
      </c>
      <c r="T58" s="171">
        <f>IF(T46=0,0,S58+Betriebsdaten!$E$4/1000)</f>
        <v>0</v>
      </c>
      <c r="U58" s="171">
        <f>IF(U46=0,0,T58+Betriebsdaten!$E$4/1000)</f>
        <v>0</v>
      </c>
      <c r="V58" s="171">
        <f>IF(V46=0,0,U58+Betriebsdaten!$E$4/1000)</f>
        <v>0</v>
      </c>
      <c r="W58" s="171">
        <f>IF(W46=0,0,V58+Betriebsdaten!$E$4/1000)</f>
        <v>0</v>
      </c>
      <c r="X58" s="171">
        <f>IF(X46=0,0,W58+Betriebsdaten!$E$4/1000)</f>
        <v>0</v>
      </c>
      <c r="Y58" s="171">
        <f>IF(Y46=0,0,X58+Betriebsdaten!$E$4/1000)</f>
        <v>0</v>
      </c>
      <c r="Z58" s="171">
        <f>IF(Z46=0,0,Y58+Betriebsdaten!$E$4/1000)</f>
        <v>0</v>
      </c>
      <c r="AA58" s="171">
        <f>IF(AA46=0,0,Z58+Betriebsdaten!$E$4/1000)</f>
        <v>0</v>
      </c>
      <c r="AB58" s="171">
        <f>IF(AB46=0,0,AA58+Betriebsdaten!$E$4/1000)</f>
        <v>0</v>
      </c>
      <c r="AC58" s="171">
        <f>IF(AC46=0,0,AB58+Betriebsdaten!$E$4/1000)</f>
        <v>0</v>
      </c>
      <c r="AD58" s="171">
        <f>IF(AD46=0,0,AC58+Betriebsdaten!$E$4/1000)</f>
        <v>0</v>
      </c>
      <c r="AE58" s="171">
        <f>IF(AE46=0,0,AD58+Betriebsdaten!$E$4/1000)</f>
        <v>0</v>
      </c>
      <c r="AF58" s="171">
        <f>IF(AF46=0,0,AE58+Betriebsdaten!$E$4/1000)</f>
        <v>0</v>
      </c>
      <c r="AG58" s="171">
        <f>IF(AG46=0,0,AF58+Betriebsdaten!$E$4/1000)</f>
        <v>0</v>
      </c>
      <c r="AH58" s="171">
        <f>IF(AH46=0,0,AG58+Betriebsdaten!$E$4/1000)</f>
        <v>0</v>
      </c>
      <c r="AI58" s="171">
        <f>IF(AI46=0,0,AH58+Betriebsdaten!$E$4/1000)</f>
        <v>0</v>
      </c>
      <c r="AJ58" s="171">
        <f>IF(AJ46=0,0,AI58+Betriebsdaten!$E$4/1000)</f>
        <v>0</v>
      </c>
      <c r="AK58" s="171">
        <f>IF(AK46=0,0,AJ58+Betriebsdaten!$E$4/1000)</f>
        <v>0</v>
      </c>
      <c r="AL58" s="171">
        <f>IF(AL46=0,0,AK58+Betriebsdaten!$E$4/1000)</f>
        <v>0</v>
      </c>
      <c r="AM58" s="171">
        <f>IF(AM46=0,0,AL58+Betriebsdaten!$E$4/1000)</f>
        <v>0</v>
      </c>
      <c r="AN58" s="171">
        <f>IF(AN46=0,0,AM58+Betriebsdaten!$E$4/1000)</f>
        <v>0</v>
      </c>
      <c r="AO58" s="171">
        <f>IF(AO46=0,0,AN58+Betriebsdaten!$E$4/1000)</f>
        <v>0</v>
      </c>
      <c r="AP58" s="171">
        <f>IF(AP46=0,0,AO58+Betriebsdaten!$E$4/1000)</f>
        <v>0</v>
      </c>
      <c r="AQ58" s="171">
        <f>IF(AQ46=0,0,AP58+Betriebsdaten!$E$4/1000)</f>
        <v>0</v>
      </c>
      <c r="AR58" s="171">
        <f>IF(AR46=0,0,AQ58+Betriebsdaten!$E$4/1000)</f>
        <v>0</v>
      </c>
      <c r="AS58" s="171">
        <f>IF(AS46=0,0,AR58+Betriebsdaten!$E$4/1000)</f>
        <v>0</v>
      </c>
      <c r="AT58" s="171">
        <f>IF(AT46=0,0,AS58+Betriebsdaten!$E$4/1000)</f>
        <v>0</v>
      </c>
      <c r="AU58" s="171">
        <f>IF(AU46=0,0,AT58+Betriebsdaten!$E$4/1000)</f>
        <v>0</v>
      </c>
      <c r="AV58" s="171">
        <f>IF(AV46=0,0,AU58+Betriebsdaten!$E$4/1000)</f>
        <v>0</v>
      </c>
      <c r="AW58" s="171">
        <f>IF(AW46=0,0,AV58+Betriebsdaten!$E$4/1000)</f>
        <v>0</v>
      </c>
      <c r="AX58" s="171">
        <f>IF(AX46=0,0,AW58+Betriebsdaten!$E$4/1000)</f>
        <v>0</v>
      </c>
      <c r="AY58" s="171">
        <f>IF(AY46=0,0,AX58+Betriebsdaten!$E$4/1000)</f>
        <v>0</v>
      </c>
      <c r="AZ58" s="171">
        <f>IF(AZ46=0,0,AY58+Betriebsdaten!$E$4/1000)</f>
        <v>0</v>
      </c>
      <c r="BA58" s="171">
        <f>IF(BA46=0,0,AZ58+Betriebsdaten!$E$4/1000)</f>
        <v>0</v>
      </c>
      <c r="BB58" s="171">
        <f>IF(BB46=0,0,BA58+Betriebsdaten!$E$4/1000)</f>
        <v>0</v>
      </c>
      <c r="BC58" s="171">
        <f>IF(BC46=0,0,BB58+Betriebsdaten!$E$4/1000)</f>
        <v>0</v>
      </c>
      <c r="BD58" s="171">
        <f>IF(BD46=0,0,BC58+Betriebsdaten!$E$4/1000)</f>
        <v>0</v>
      </c>
      <c r="BE58" s="171">
        <f>IF(BE46=0,0,BD58+Betriebsdaten!$E$4/1000)</f>
        <v>0</v>
      </c>
      <c r="BF58" s="171">
        <f>IF(BF46=0,0,BE58+Betriebsdaten!$E$4/1000)</f>
        <v>0</v>
      </c>
      <c r="BG58" s="171"/>
      <c r="BH58" s="171"/>
      <c r="BI58" s="172"/>
      <c r="BJ58" s="172"/>
      <c r="BK58" s="172"/>
      <c r="BL58" s="172"/>
      <c r="BM58" s="172"/>
      <c r="BN58" s="172"/>
      <c r="BO58" s="172"/>
      <c r="BP58" s="167"/>
    </row>
    <row r="59" spans="1:68" s="115" customFormat="1" x14ac:dyDescent="0.2">
      <c r="A59" s="171" t="s">
        <v>47</v>
      </c>
      <c r="B59" s="177">
        <f>B58-Betriebsdaten!$E$4/1000</f>
        <v>0</v>
      </c>
      <c r="C59" s="171">
        <f>IF(C46=0,0,C58-Betriebsdaten!$E$4/1000)</f>
        <v>0</v>
      </c>
      <c r="D59" s="171">
        <f>IF(D46=0,0,D58-Betriebsdaten!$E$4/1000)</f>
        <v>0</v>
      </c>
      <c r="E59" s="171">
        <f>IF(E46=0,0,E58-Betriebsdaten!$E$4/1000)</f>
        <v>0</v>
      </c>
      <c r="F59" s="171">
        <f>IF(F46=0,0,F58-Betriebsdaten!$E$4/1000)</f>
        <v>0</v>
      </c>
      <c r="G59" s="171">
        <f>IF(G46=0,0,G58-Betriebsdaten!$E$4/1000)</f>
        <v>0</v>
      </c>
      <c r="H59" s="171">
        <f>IF(H46=0,0,H58-Betriebsdaten!$E$4/1000)</f>
        <v>0</v>
      </c>
      <c r="I59" s="171">
        <f>IF(I46=0,0,I58-Betriebsdaten!$E$4/1000)</f>
        <v>0</v>
      </c>
      <c r="J59" s="171">
        <f>IF(J46=0,0,J58-Betriebsdaten!$E$4/1000)</f>
        <v>0</v>
      </c>
      <c r="K59" s="171">
        <f>IF(K46=0,0,K58-Betriebsdaten!$E$4/1000)</f>
        <v>0</v>
      </c>
      <c r="L59" s="171">
        <f>IF(L46=0,0,L58-Betriebsdaten!$E$4/1000)</f>
        <v>0</v>
      </c>
      <c r="M59" s="171">
        <f>IF(M46=0,0,M58-Betriebsdaten!$E$4/1000)</f>
        <v>0</v>
      </c>
      <c r="N59" s="171">
        <f>IF(N46=0,0,N58-Betriebsdaten!$E$4/1000)</f>
        <v>0</v>
      </c>
      <c r="O59" s="171">
        <f>IF(O46=0,0,O58-Betriebsdaten!$E$4/1000)</f>
        <v>0</v>
      </c>
      <c r="P59" s="171">
        <f>IF(P46=0,0,P58-Betriebsdaten!$E$4/1000)</f>
        <v>0</v>
      </c>
      <c r="Q59" s="171">
        <f>IF(Q46=0,0,Q58-Betriebsdaten!$E$4/1000)</f>
        <v>0</v>
      </c>
      <c r="R59" s="171">
        <f>IF(R46=0,0,R58-Betriebsdaten!$E$4/1000)</f>
        <v>0</v>
      </c>
      <c r="S59" s="171">
        <f>IF(S46=0,0,S58-Betriebsdaten!$E$4/1000)</f>
        <v>0</v>
      </c>
      <c r="T59" s="171">
        <f>IF(T46=0,0,T58-Betriebsdaten!$E$4/1000)</f>
        <v>0</v>
      </c>
      <c r="U59" s="171">
        <f>IF(U46=0,0,U58-Betriebsdaten!$E$4/1000)</f>
        <v>0</v>
      </c>
      <c r="V59" s="171">
        <f>IF(V46=0,0,V58-Betriebsdaten!$E$4/1000)</f>
        <v>0</v>
      </c>
      <c r="W59" s="171">
        <f>IF(W46=0,0,W58-Betriebsdaten!$E$4/1000)</f>
        <v>0</v>
      </c>
      <c r="X59" s="171">
        <f>IF(X46=0,0,X58-Betriebsdaten!$E$4/1000)</f>
        <v>0</v>
      </c>
      <c r="Y59" s="171">
        <f>IF(Y46=0,0,Y58-Betriebsdaten!$E$4/1000)</f>
        <v>0</v>
      </c>
      <c r="Z59" s="171">
        <f>IF(Z46=0,0,Z58-Betriebsdaten!$E$4/1000)</f>
        <v>0</v>
      </c>
      <c r="AA59" s="171">
        <f>IF(AA46=0,0,AA58-Betriebsdaten!$E$4/1000)</f>
        <v>0</v>
      </c>
      <c r="AB59" s="171">
        <f>IF(AB46=0,0,AB58-Betriebsdaten!$E$4/1000)</f>
        <v>0</v>
      </c>
      <c r="AC59" s="171">
        <f>IF(AC46=0,0,AC58-Betriebsdaten!$E$4/1000)</f>
        <v>0</v>
      </c>
      <c r="AD59" s="171">
        <f>IF(AD46=0,0,AD58-Betriebsdaten!$E$4/1000)</f>
        <v>0</v>
      </c>
      <c r="AE59" s="171">
        <f>IF(AE46=0,0,AE58-Betriebsdaten!$E$4/1000)</f>
        <v>0</v>
      </c>
      <c r="AF59" s="171">
        <f>IF(AF46=0,0,AF58-Betriebsdaten!$E$4/1000)</f>
        <v>0</v>
      </c>
      <c r="AG59" s="171">
        <f>IF(AG46=0,0,AG58-Betriebsdaten!$E$4/1000)</f>
        <v>0</v>
      </c>
      <c r="AH59" s="171">
        <f>IF(AH46=0,0,AH58-Betriebsdaten!$E$4/1000)</f>
        <v>0</v>
      </c>
      <c r="AI59" s="171">
        <f>IF(AI46=0,0,AI58-Betriebsdaten!$E$4/1000)</f>
        <v>0</v>
      </c>
      <c r="AJ59" s="171">
        <f>IF(AJ46=0,0,AJ58-Betriebsdaten!$E$4/1000)</f>
        <v>0</v>
      </c>
      <c r="AK59" s="171">
        <f>IF(AK46=0,0,AK58-Betriebsdaten!$E$4/1000)</f>
        <v>0</v>
      </c>
      <c r="AL59" s="171">
        <f>IF(AL46=0,0,AL58-Betriebsdaten!$E$4/1000)</f>
        <v>0</v>
      </c>
      <c r="AM59" s="171">
        <f>IF(AM46=0,0,AM58-Betriebsdaten!$E$4/1000)</f>
        <v>0</v>
      </c>
      <c r="AN59" s="171">
        <f>IF(AN46=0,0,AN58-Betriebsdaten!$E$4/1000)</f>
        <v>0</v>
      </c>
      <c r="AO59" s="171">
        <f>IF(AO46=0,0,AO58-Betriebsdaten!$E$4/1000)</f>
        <v>0</v>
      </c>
      <c r="AP59" s="171">
        <f>IF(AP46=0,0,AP58-Betriebsdaten!$E$4/1000)</f>
        <v>0</v>
      </c>
      <c r="AQ59" s="171">
        <f>IF(AQ46=0,0,AQ58-Betriebsdaten!$E$4/1000)</f>
        <v>0</v>
      </c>
      <c r="AR59" s="171">
        <f>IF(AR46=0,0,AR58-Betriebsdaten!$E$4/1000)</f>
        <v>0</v>
      </c>
      <c r="AS59" s="171">
        <f>IF(AS46=0,0,AS58-Betriebsdaten!$E$4/1000)</f>
        <v>0</v>
      </c>
      <c r="AT59" s="171">
        <f>IF(AT46=0,0,AT58-Betriebsdaten!$E$4/1000)</f>
        <v>0</v>
      </c>
      <c r="AU59" s="171">
        <f>IF(AU46=0,0,AU58-Betriebsdaten!$E$4/1000)</f>
        <v>0</v>
      </c>
      <c r="AV59" s="171">
        <f>IF(AV46=0,0,AV58-Betriebsdaten!$E$4/1000)</f>
        <v>0</v>
      </c>
      <c r="AW59" s="171">
        <f>IF(AW46=0,0,AW58-Betriebsdaten!$E$4/1000)</f>
        <v>0</v>
      </c>
      <c r="AX59" s="171">
        <f>IF(AX46=0,0,AX58-Betriebsdaten!$E$4/1000)</f>
        <v>0</v>
      </c>
      <c r="AY59" s="171">
        <f>IF(AY46=0,0,AY58-Betriebsdaten!$E$4/1000)</f>
        <v>0</v>
      </c>
      <c r="AZ59" s="171">
        <f>IF(AZ46=0,0,AZ58-Betriebsdaten!$E$4/1000)</f>
        <v>0</v>
      </c>
      <c r="BA59" s="171">
        <f>IF(BA46=0,0,BA58-Betriebsdaten!$E$4/1000)</f>
        <v>0</v>
      </c>
      <c r="BB59" s="171">
        <f>IF(BB46=0,0,BB58-Betriebsdaten!$E$4/1000)</f>
        <v>0</v>
      </c>
      <c r="BC59" s="171">
        <f>IF(BC46=0,0,BC58-Betriebsdaten!$E$4/1000)</f>
        <v>0</v>
      </c>
      <c r="BD59" s="171">
        <f>IF(BD46=0,0,BD58-Betriebsdaten!$E$4/1000)</f>
        <v>0</v>
      </c>
      <c r="BE59" s="171">
        <f>IF(BE46=0,0,BE58-Betriebsdaten!$E$4/1000)</f>
        <v>0</v>
      </c>
      <c r="BF59" s="171">
        <f>IF(BF46=0,0,BF58-Betriebsdaten!$E$4/1000)</f>
        <v>0</v>
      </c>
      <c r="BG59" s="171"/>
      <c r="BH59" s="171"/>
      <c r="BI59" s="172"/>
      <c r="BJ59" s="172"/>
      <c r="BK59" s="172"/>
      <c r="BL59" s="172"/>
      <c r="BM59" s="172"/>
      <c r="BN59" s="172"/>
      <c r="BO59" s="172"/>
      <c r="BP59" s="167"/>
    </row>
    <row r="60" spans="1:68" s="115" customFormat="1" x14ac:dyDescent="0.2">
      <c r="A60" s="166"/>
      <c r="B60" s="166"/>
      <c r="C60" s="166"/>
      <c r="D60" s="166"/>
      <c r="E60" s="166"/>
      <c r="F60" s="166"/>
      <c r="G60" s="166"/>
      <c r="H60" s="166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8"/>
      <c r="AE60" s="168"/>
      <c r="AF60" s="168"/>
      <c r="AG60" s="168"/>
      <c r="AH60" s="168"/>
      <c r="AI60" s="168"/>
      <c r="AJ60" s="168"/>
      <c r="AK60" s="168"/>
      <c r="AL60" s="168"/>
      <c r="AM60" s="167"/>
      <c r="AN60" s="168"/>
      <c r="AO60" s="168"/>
      <c r="AP60" s="168"/>
      <c r="AQ60" s="168"/>
      <c r="AR60" s="168"/>
      <c r="AS60" s="168"/>
      <c r="AT60" s="168"/>
      <c r="AU60" s="168"/>
      <c r="AV60" s="168"/>
      <c r="AW60" s="168"/>
      <c r="AX60" s="168"/>
      <c r="AY60" s="168"/>
      <c r="AZ60" s="168"/>
      <c r="BA60" s="168"/>
      <c r="BB60" s="168"/>
      <c r="BC60" s="168"/>
      <c r="BD60" s="168"/>
      <c r="BE60" s="168"/>
      <c r="BF60" s="168"/>
      <c r="BG60" s="168"/>
      <c r="BH60" s="168"/>
      <c r="BI60" s="168"/>
      <c r="BJ60" s="168"/>
      <c r="BK60" s="168"/>
      <c r="BL60" s="168"/>
      <c r="BM60" s="168"/>
      <c r="BN60" s="168"/>
      <c r="BO60" s="168"/>
      <c r="BP60" s="167"/>
    </row>
    <row r="61" spans="1:68" s="115" customFormat="1" x14ac:dyDescent="0.2">
      <c r="A61" s="166" t="s">
        <v>104</v>
      </c>
      <c r="B61" s="166" t="s">
        <v>105</v>
      </c>
      <c r="C61" s="166"/>
      <c r="D61" s="166"/>
      <c r="E61" s="166"/>
      <c r="F61" s="166"/>
      <c r="G61" s="166"/>
      <c r="H61" s="139"/>
      <c r="I61" s="139"/>
      <c r="J61" s="139"/>
      <c r="K61" s="139"/>
      <c r="L61" s="139"/>
      <c r="M61" s="139"/>
      <c r="N61" s="139"/>
      <c r="O61" s="139"/>
      <c r="P61" s="139"/>
      <c r="Q61" s="139"/>
      <c r="R61" s="139"/>
      <c r="S61" s="139"/>
      <c r="T61" s="139"/>
      <c r="U61" s="139"/>
      <c r="V61" s="139"/>
      <c r="W61" s="139"/>
      <c r="X61" s="139"/>
      <c r="Y61" s="139"/>
      <c r="Z61" s="139"/>
      <c r="AA61" s="139"/>
      <c r="AB61" s="139"/>
      <c r="AC61" s="139"/>
      <c r="AD61" s="139"/>
      <c r="AE61" s="139"/>
      <c r="AF61" s="139"/>
      <c r="AG61" s="139"/>
      <c r="AH61" s="139"/>
      <c r="AI61" s="139"/>
      <c r="AJ61" s="139"/>
      <c r="AK61" s="139"/>
      <c r="AL61" s="139"/>
      <c r="AM61" s="139"/>
      <c r="AN61" s="139"/>
      <c r="AO61" s="139"/>
      <c r="AP61" s="139"/>
      <c r="AQ61" s="139"/>
      <c r="AR61" s="139"/>
      <c r="AS61" s="139"/>
      <c r="AT61" s="139"/>
      <c r="AU61" s="139"/>
      <c r="AV61" s="139"/>
      <c r="AW61" s="139"/>
      <c r="AX61" s="139"/>
      <c r="AY61" s="139"/>
      <c r="AZ61" s="139"/>
      <c r="BA61" s="139"/>
      <c r="BB61" s="139"/>
      <c r="BC61" s="139"/>
      <c r="BD61" s="139"/>
      <c r="BE61" s="139"/>
      <c r="BF61" s="139"/>
      <c r="BG61" s="138"/>
      <c r="BH61" s="138"/>
      <c r="BI61" s="138"/>
      <c r="BJ61" s="138"/>
      <c r="BK61" s="138"/>
      <c r="BL61" s="138"/>
      <c r="BM61" s="138"/>
      <c r="BN61" s="138"/>
      <c r="BO61" s="138"/>
    </row>
    <row r="62" spans="1:68" s="115" customFormat="1" x14ac:dyDescent="0.2">
      <c r="A62" s="166" t="s">
        <v>101</v>
      </c>
      <c r="B62" s="178">
        <f>(Betriebsdaten!$B$5*Betriebsdaten!$B$6/100)-(Betriebsdaten!$B$5*Betriebsdaten!$B$6/100)*Betriebsdaten!B7/100</f>
        <v>0</v>
      </c>
      <c r="C62" s="166"/>
      <c r="D62" s="166"/>
      <c r="E62" s="166"/>
      <c r="F62" s="166"/>
      <c r="G62" s="166"/>
      <c r="H62" s="139"/>
      <c r="I62" s="139"/>
      <c r="J62" s="139"/>
      <c r="K62" s="139"/>
      <c r="L62" s="139"/>
      <c r="M62" s="139"/>
      <c r="N62" s="139"/>
      <c r="O62" s="139"/>
      <c r="P62" s="139"/>
      <c r="Q62" s="139"/>
      <c r="R62" s="139"/>
      <c r="S62" s="139"/>
      <c r="T62" s="139"/>
      <c r="U62" s="139"/>
      <c r="V62" s="139"/>
      <c r="W62" s="139"/>
      <c r="X62" s="139"/>
      <c r="Y62" s="139"/>
      <c r="Z62" s="139"/>
      <c r="AA62" s="139"/>
      <c r="AB62" s="139"/>
      <c r="AC62" s="139"/>
      <c r="AD62" s="139"/>
      <c r="AE62" s="139"/>
      <c r="AF62" s="139"/>
      <c r="AG62" s="139"/>
      <c r="AH62" s="139"/>
      <c r="AI62" s="139"/>
      <c r="AJ62" s="139"/>
      <c r="AK62" s="139"/>
      <c r="AL62" s="139"/>
      <c r="AM62" s="139"/>
      <c r="AN62" s="139"/>
      <c r="AO62" s="139"/>
      <c r="AP62" s="139"/>
      <c r="AQ62" s="139"/>
      <c r="AR62" s="139"/>
      <c r="AS62" s="139"/>
      <c r="AT62" s="139"/>
      <c r="AU62" s="139"/>
      <c r="AV62" s="139"/>
      <c r="AW62" s="139"/>
      <c r="AX62" s="139"/>
      <c r="AY62" s="139"/>
      <c r="AZ62" s="139"/>
      <c r="BA62" s="139"/>
      <c r="BB62" s="139"/>
      <c r="BC62" s="139"/>
      <c r="BD62" s="139"/>
      <c r="BE62" s="139"/>
      <c r="BF62" s="139"/>
      <c r="BG62" s="138"/>
      <c r="BH62" s="138"/>
      <c r="BI62" s="138"/>
      <c r="BJ62" s="138"/>
      <c r="BK62" s="138"/>
      <c r="BL62" s="138"/>
      <c r="BM62" s="138"/>
      <c r="BN62" s="138"/>
      <c r="BO62" s="138"/>
    </row>
    <row r="63" spans="1:68" s="115" customFormat="1" x14ac:dyDescent="0.2">
      <c r="A63" s="166" t="s">
        <v>102</v>
      </c>
      <c r="B63" s="178">
        <f>B62*0.51</f>
        <v>0</v>
      </c>
      <c r="C63" s="179" t="str">
        <f t="shared" ref="C63" si="32">IF(B48&gt;2,B57-B47,"")</f>
        <v/>
      </c>
      <c r="D63" s="179"/>
      <c r="E63" s="179"/>
      <c r="F63" s="179"/>
      <c r="G63" s="179"/>
      <c r="H63" s="147"/>
      <c r="I63" s="147"/>
      <c r="J63" s="147"/>
      <c r="K63" s="147"/>
      <c r="L63" s="147"/>
      <c r="M63" s="147"/>
      <c r="N63" s="147"/>
      <c r="O63" s="147"/>
      <c r="P63" s="147"/>
      <c r="Q63" s="147"/>
      <c r="R63" s="147"/>
      <c r="S63" s="147"/>
      <c r="T63" s="147"/>
      <c r="U63" s="147"/>
      <c r="V63" s="147"/>
      <c r="W63" s="147"/>
      <c r="X63" s="147"/>
      <c r="Y63" s="147"/>
      <c r="Z63" s="147"/>
      <c r="AA63" s="147"/>
      <c r="AB63" s="147"/>
      <c r="AC63" s="147"/>
      <c r="AD63" s="147"/>
      <c r="AE63" s="147"/>
      <c r="AF63" s="147"/>
      <c r="AG63" s="147"/>
      <c r="AH63" s="147"/>
      <c r="AI63" s="147"/>
      <c r="AJ63" s="147"/>
      <c r="AK63" s="147"/>
      <c r="AL63" s="147"/>
      <c r="AM63" s="147"/>
      <c r="AN63" s="147"/>
      <c r="AO63" s="147"/>
      <c r="AP63" s="147"/>
      <c r="AQ63" s="147"/>
      <c r="AR63" s="147"/>
      <c r="AS63" s="147"/>
      <c r="AT63" s="147"/>
      <c r="AU63" s="147"/>
      <c r="AV63" s="147"/>
      <c r="AW63" s="147"/>
      <c r="AX63" s="147"/>
      <c r="AY63" s="147"/>
      <c r="AZ63" s="147"/>
      <c r="BA63" s="147"/>
      <c r="BB63" s="147"/>
      <c r="BC63" s="147"/>
      <c r="BD63" s="147"/>
      <c r="BE63" s="147"/>
      <c r="BF63" s="147"/>
      <c r="BG63" s="138"/>
      <c r="BH63" s="138"/>
      <c r="BI63" s="138"/>
      <c r="BJ63" s="138"/>
      <c r="BK63" s="138"/>
      <c r="BL63" s="138"/>
      <c r="BM63" s="138"/>
      <c r="BN63" s="138"/>
      <c r="BO63" s="138"/>
    </row>
    <row r="64" spans="1:68" s="115" customFormat="1" x14ac:dyDescent="0.2">
      <c r="A64" s="166" t="s">
        <v>103</v>
      </c>
      <c r="B64" s="178">
        <f>B62-B63</f>
        <v>0</v>
      </c>
      <c r="C64" s="178"/>
      <c r="D64" s="178"/>
      <c r="E64" s="166"/>
      <c r="F64" s="166"/>
      <c r="G64" s="166"/>
      <c r="H64" s="139"/>
      <c r="I64" s="138"/>
      <c r="J64" s="138"/>
      <c r="K64" s="138"/>
      <c r="L64" s="138"/>
      <c r="M64" s="138"/>
      <c r="N64" s="138"/>
      <c r="O64" s="138"/>
      <c r="P64" s="138"/>
      <c r="Q64" s="138"/>
      <c r="R64" s="138"/>
      <c r="S64" s="138"/>
      <c r="T64" s="138"/>
      <c r="U64" s="138"/>
      <c r="V64" s="138"/>
      <c r="W64" s="138"/>
      <c r="X64" s="138"/>
      <c r="Y64" s="138"/>
      <c r="Z64" s="138"/>
      <c r="AA64" s="138"/>
      <c r="AB64" s="138"/>
      <c r="AC64" s="138"/>
      <c r="AD64" s="138"/>
      <c r="AE64" s="138"/>
      <c r="AF64" s="138"/>
      <c r="AG64" s="138"/>
      <c r="AH64" s="138"/>
      <c r="AI64" s="138"/>
      <c r="AJ64" s="138"/>
      <c r="AK64" s="138"/>
      <c r="AL64" s="146"/>
      <c r="AM64" s="146"/>
      <c r="AN64" s="138"/>
      <c r="AO64" s="138"/>
      <c r="AP64" s="138"/>
      <c r="AQ64" s="138"/>
      <c r="AR64" s="146"/>
      <c r="AS64" s="138"/>
      <c r="AT64" s="138"/>
      <c r="AU64" s="138"/>
      <c r="AV64" s="138"/>
      <c r="AW64" s="138"/>
      <c r="AX64" s="138"/>
      <c r="AY64" s="138"/>
      <c r="AZ64" s="138"/>
      <c r="BA64" s="138"/>
      <c r="BB64" s="138"/>
      <c r="BC64" s="138"/>
      <c r="BD64" s="138"/>
      <c r="BE64" s="138"/>
      <c r="BF64" s="138"/>
      <c r="BG64" s="138"/>
      <c r="BH64" s="138"/>
      <c r="BI64" s="138"/>
      <c r="BJ64" s="138"/>
      <c r="BK64" s="138"/>
      <c r="BL64" s="138"/>
      <c r="BM64" s="138"/>
      <c r="BN64" s="138"/>
      <c r="BO64" s="138"/>
    </row>
    <row r="65" spans="1:7" s="115" customFormat="1" x14ac:dyDescent="0.2">
      <c r="A65" s="167"/>
      <c r="B65" s="167"/>
      <c r="C65" s="178"/>
      <c r="D65" s="167"/>
      <c r="E65" s="167"/>
      <c r="F65" s="167"/>
      <c r="G65" s="167"/>
    </row>
    <row r="66" spans="1:7" s="115" customFormat="1" x14ac:dyDescent="0.2">
      <c r="A66" s="167"/>
      <c r="B66" s="167"/>
      <c r="C66" s="167"/>
      <c r="D66" s="167"/>
      <c r="E66" s="167"/>
      <c r="F66" s="167"/>
      <c r="G66" s="167"/>
    </row>
    <row r="67" spans="1:7" s="115" customFormat="1" x14ac:dyDescent="0.2">
      <c r="A67" s="167"/>
      <c r="B67" s="167"/>
      <c r="C67" s="167"/>
      <c r="D67" s="167"/>
      <c r="E67" s="167"/>
      <c r="F67" s="167"/>
      <c r="G67" s="167"/>
    </row>
    <row r="68" spans="1:7" s="115" customFormat="1" x14ac:dyDescent="0.2">
      <c r="A68" s="167"/>
      <c r="B68" s="167"/>
      <c r="C68" s="167"/>
      <c r="D68" s="167"/>
      <c r="E68" s="167"/>
      <c r="F68" s="167"/>
      <c r="G68" s="167"/>
    </row>
    <row r="69" spans="1:7" s="115" customFormat="1" x14ac:dyDescent="0.2">
      <c r="A69" s="167"/>
      <c r="B69" s="167"/>
      <c r="C69" s="167"/>
      <c r="D69" s="167"/>
      <c r="E69" s="167"/>
      <c r="F69" s="167"/>
      <c r="G69" s="167"/>
    </row>
    <row r="70" spans="1:7" s="115" customFormat="1" x14ac:dyDescent="0.2">
      <c r="A70" s="167"/>
      <c r="B70" s="167"/>
      <c r="C70" s="167"/>
      <c r="D70" s="167"/>
      <c r="E70" s="167"/>
      <c r="F70" s="167"/>
      <c r="G70" s="167"/>
    </row>
    <row r="71" spans="1:7" s="115" customFormat="1" x14ac:dyDescent="0.2">
      <c r="A71" s="167"/>
      <c r="B71" s="167"/>
      <c r="C71" s="167"/>
      <c r="D71" s="167"/>
      <c r="E71" s="167"/>
      <c r="F71" s="167"/>
      <c r="G71" s="167"/>
    </row>
    <row r="72" spans="1:7" s="115" customFormat="1" x14ac:dyDescent="0.2">
      <c r="A72" s="167"/>
      <c r="B72" s="167"/>
      <c r="C72" s="167"/>
      <c r="D72" s="167"/>
      <c r="E72" s="167"/>
      <c r="F72" s="167"/>
      <c r="G72" s="167"/>
    </row>
    <row r="73" spans="1:7" s="115" customFormat="1" x14ac:dyDescent="0.2"/>
    <row r="74" spans="1:7" s="115" customFormat="1" x14ac:dyDescent="0.2"/>
    <row r="75" spans="1:7" s="115" customFormat="1" x14ac:dyDescent="0.2"/>
    <row r="76" spans="1:7" s="115" customFormat="1" x14ac:dyDescent="0.2"/>
    <row r="77" spans="1:7" s="115" customFormat="1" x14ac:dyDescent="0.2"/>
    <row r="78" spans="1:7" s="115" customFormat="1" x14ac:dyDescent="0.2"/>
    <row r="79" spans="1:7" s="115" customFormat="1" x14ac:dyDescent="0.2"/>
    <row r="80" spans="1:7" s="115" customFormat="1" x14ac:dyDescent="0.2"/>
    <row r="81" s="115" customFormat="1" x14ac:dyDescent="0.2"/>
    <row r="82" s="115" customFormat="1" x14ac:dyDescent="0.2"/>
    <row r="83" s="115" customFormat="1" x14ac:dyDescent="0.2"/>
    <row r="84" s="115" customFormat="1" x14ac:dyDescent="0.2"/>
    <row r="85" s="115" customFormat="1" x14ac:dyDescent="0.2"/>
    <row r="86" s="115" customFormat="1" x14ac:dyDescent="0.2"/>
    <row r="87" s="115" customFormat="1" x14ac:dyDescent="0.2"/>
    <row r="88" s="115" customFormat="1" x14ac:dyDescent="0.2"/>
    <row r="89" s="115" customFormat="1" x14ac:dyDescent="0.2"/>
    <row r="90" s="115" customFormat="1" x14ac:dyDescent="0.2"/>
    <row r="91" s="115" customFormat="1" x14ac:dyDescent="0.2"/>
    <row r="92" s="115" customFormat="1" x14ac:dyDescent="0.2"/>
    <row r="93" s="115" customFormat="1" x14ac:dyDescent="0.2"/>
    <row r="94" s="115" customFormat="1" x14ac:dyDescent="0.2"/>
    <row r="95" s="115" customFormat="1" x14ac:dyDescent="0.2"/>
    <row r="96" s="115" customFormat="1" x14ac:dyDescent="0.2"/>
    <row r="97" spans="13:48" s="115" customFormat="1" x14ac:dyDescent="0.2"/>
    <row r="98" spans="13:48" s="115" customFormat="1" x14ac:dyDescent="0.2"/>
    <row r="99" spans="13:48" s="115" customFormat="1" x14ac:dyDescent="0.2"/>
    <row r="100" spans="13:48" s="115" customFormat="1" x14ac:dyDescent="0.2"/>
    <row r="101" spans="13:48" s="115" customFormat="1" x14ac:dyDescent="0.2"/>
    <row r="102" spans="13:48" s="115" customFormat="1" x14ac:dyDescent="0.2"/>
    <row r="103" spans="13:48" s="115" customFormat="1" x14ac:dyDescent="0.2"/>
    <row r="104" spans="13:48" s="115" customFormat="1" x14ac:dyDescent="0.2"/>
    <row r="105" spans="13:48" s="115" customFormat="1" x14ac:dyDescent="0.2"/>
    <row r="106" spans="13:48" s="136" customFormat="1" x14ac:dyDescent="0.2">
      <c r="M106" s="115"/>
      <c r="N106" s="115"/>
      <c r="O106" s="115"/>
      <c r="P106" s="115"/>
      <c r="Q106" s="115"/>
      <c r="R106" s="115"/>
      <c r="S106" s="115"/>
      <c r="T106" s="115"/>
      <c r="U106" s="115"/>
      <c r="V106" s="115"/>
      <c r="W106" s="115"/>
      <c r="X106" s="115"/>
      <c r="Y106" s="115"/>
      <c r="Z106" s="115"/>
      <c r="AA106" s="115"/>
      <c r="AB106" s="115"/>
      <c r="AC106" s="115"/>
      <c r="AD106" s="115"/>
      <c r="AE106" s="115"/>
      <c r="AF106" s="115"/>
      <c r="AG106" s="115"/>
      <c r="AH106" s="115"/>
      <c r="AI106" s="115"/>
      <c r="AJ106" s="115"/>
      <c r="AK106" s="115"/>
      <c r="AL106" s="115"/>
      <c r="AM106" s="115"/>
      <c r="AN106" s="115"/>
      <c r="AO106" s="115"/>
      <c r="AP106" s="115"/>
      <c r="AQ106" s="115"/>
      <c r="AR106" s="115"/>
      <c r="AS106" s="115"/>
      <c r="AT106" s="115"/>
      <c r="AU106" s="115"/>
      <c r="AV106" s="115"/>
    </row>
    <row r="107" spans="13:48" s="136" customFormat="1" x14ac:dyDescent="0.2">
      <c r="M107" s="115"/>
      <c r="N107" s="115"/>
      <c r="O107" s="115"/>
      <c r="P107" s="115"/>
      <c r="Q107" s="115"/>
      <c r="R107" s="115"/>
      <c r="S107" s="115"/>
      <c r="T107" s="115"/>
      <c r="U107" s="115"/>
      <c r="V107" s="115"/>
      <c r="W107" s="115"/>
      <c r="X107" s="115"/>
      <c r="Y107" s="115"/>
      <c r="Z107" s="115"/>
      <c r="AA107" s="115"/>
      <c r="AB107" s="115"/>
      <c r="AC107" s="115"/>
      <c r="AD107" s="115"/>
      <c r="AE107" s="115"/>
      <c r="AF107" s="115"/>
      <c r="AG107" s="115"/>
      <c r="AH107" s="115"/>
      <c r="AI107" s="115"/>
      <c r="AJ107" s="115"/>
      <c r="AK107" s="115"/>
      <c r="AL107" s="115"/>
      <c r="AM107" s="115"/>
      <c r="AN107" s="115"/>
      <c r="AO107" s="115"/>
      <c r="AP107" s="115"/>
      <c r="AQ107" s="115"/>
      <c r="AR107" s="115"/>
      <c r="AS107" s="115"/>
      <c r="AT107" s="115"/>
      <c r="AU107" s="115"/>
      <c r="AV107" s="115"/>
    </row>
    <row r="108" spans="13:48" s="111" customFormat="1" x14ac:dyDescent="0.2">
      <c r="M108" s="114"/>
      <c r="N108" s="114"/>
      <c r="O108" s="114"/>
      <c r="P108" s="114"/>
      <c r="Q108" s="114"/>
      <c r="R108" s="114"/>
      <c r="S108" s="114"/>
      <c r="T108" s="114"/>
      <c r="U108" s="114"/>
      <c r="V108" s="114"/>
      <c r="W108" s="114"/>
      <c r="X108" s="114"/>
      <c r="Y108" s="114"/>
      <c r="Z108" s="114"/>
      <c r="AA108" s="114"/>
      <c r="AB108" s="114"/>
      <c r="AC108" s="114"/>
      <c r="AD108" s="114"/>
      <c r="AE108" s="114"/>
      <c r="AF108" s="114"/>
      <c r="AG108" s="114"/>
      <c r="AH108" s="114"/>
      <c r="AI108" s="114"/>
      <c r="AJ108" s="114"/>
      <c r="AK108" s="114"/>
      <c r="AL108" s="114"/>
      <c r="AM108" s="114"/>
      <c r="AN108" s="114"/>
      <c r="AO108" s="114"/>
      <c r="AP108" s="114"/>
      <c r="AQ108" s="114"/>
      <c r="AR108" s="114"/>
      <c r="AS108" s="114"/>
      <c r="AT108" s="114"/>
      <c r="AU108" s="114"/>
      <c r="AV108" s="114"/>
    </row>
    <row r="109" spans="13:48" s="111" customFormat="1" x14ac:dyDescent="0.2">
      <c r="M109" s="114"/>
      <c r="N109" s="114"/>
      <c r="O109" s="114"/>
      <c r="P109" s="114"/>
      <c r="Q109" s="114"/>
      <c r="R109" s="114"/>
      <c r="S109" s="114"/>
      <c r="T109" s="114"/>
      <c r="U109" s="114"/>
      <c r="V109" s="114"/>
      <c r="W109" s="114"/>
      <c r="X109" s="114"/>
      <c r="Y109" s="114"/>
      <c r="Z109" s="114"/>
      <c r="AA109" s="114"/>
      <c r="AB109" s="114"/>
      <c r="AC109" s="114"/>
      <c r="AD109" s="114"/>
      <c r="AE109" s="114"/>
      <c r="AF109" s="114"/>
      <c r="AG109" s="114"/>
      <c r="AH109" s="114"/>
      <c r="AI109" s="114"/>
      <c r="AJ109" s="114"/>
      <c r="AK109" s="114"/>
      <c r="AL109" s="114"/>
      <c r="AM109" s="114"/>
      <c r="AN109" s="114"/>
      <c r="AO109" s="114"/>
      <c r="AP109" s="114"/>
      <c r="AQ109" s="114"/>
      <c r="AR109" s="114"/>
      <c r="AS109" s="114"/>
      <c r="AT109" s="114"/>
      <c r="AU109" s="114"/>
      <c r="AV109" s="114"/>
    </row>
    <row r="110" spans="13:48" s="111" customFormat="1" x14ac:dyDescent="0.2">
      <c r="M110" s="114"/>
      <c r="N110" s="114"/>
      <c r="O110" s="114"/>
      <c r="P110" s="114"/>
      <c r="Q110" s="114"/>
      <c r="R110" s="114"/>
      <c r="S110" s="114"/>
      <c r="T110" s="114"/>
      <c r="U110" s="114"/>
      <c r="V110" s="114"/>
      <c r="W110" s="114"/>
      <c r="X110" s="114"/>
      <c r="Y110" s="114"/>
      <c r="Z110" s="114"/>
      <c r="AA110" s="114"/>
      <c r="AB110" s="114"/>
      <c r="AC110" s="114"/>
      <c r="AD110" s="114"/>
      <c r="AE110" s="114"/>
      <c r="AF110" s="114"/>
      <c r="AG110" s="114"/>
      <c r="AH110" s="114"/>
      <c r="AI110" s="114"/>
      <c r="AJ110" s="114"/>
      <c r="AK110" s="114"/>
      <c r="AL110" s="114"/>
      <c r="AM110" s="114"/>
      <c r="AN110" s="114"/>
      <c r="AO110" s="114"/>
      <c r="AP110" s="114"/>
      <c r="AQ110" s="114"/>
      <c r="AR110" s="114"/>
      <c r="AS110" s="114"/>
      <c r="AT110" s="114"/>
      <c r="AU110" s="114"/>
      <c r="AV110" s="114"/>
    </row>
    <row r="111" spans="13:48" s="111" customFormat="1" x14ac:dyDescent="0.2">
      <c r="M111" s="114"/>
      <c r="N111" s="114"/>
      <c r="O111" s="114"/>
      <c r="P111" s="114"/>
      <c r="Q111" s="114"/>
      <c r="R111" s="114"/>
      <c r="S111" s="114"/>
      <c r="T111" s="114"/>
      <c r="U111" s="114"/>
      <c r="V111" s="114"/>
      <c r="W111" s="114"/>
      <c r="X111" s="114"/>
      <c r="Y111" s="114"/>
      <c r="Z111" s="114"/>
      <c r="AA111" s="114"/>
      <c r="AB111" s="114"/>
      <c r="AC111" s="114"/>
      <c r="AD111" s="114"/>
      <c r="AE111" s="114"/>
      <c r="AF111" s="114"/>
      <c r="AG111" s="114"/>
      <c r="AH111" s="114"/>
      <c r="AI111" s="114"/>
      <c r="AJ111" s="114"/>
      <c r="AK111" s="114"/>
      <c r="AL111" s="114"/>
      <c r="AM111" s="114"/>
      <c r="AN111" s="114"/>
      <c r="AO111" s="114"/>
      <c r="AP111" s="114"/>
      <c r="AQ111" s="114"/>
      <c r="AR111" s="114"/>
      <c r="AS111" s="114"/>
      <c r="AT111" s="114"/>
      <c r="AU111" s="114"/>
      <c r="AV111" s="114"/>
    </row>
  </sheetData>
  <sheetProtection algorithmName="SHA-512" hashValue="UZ4r5aQOv+2Xip0A2HVvVwNIBCxC3dRRLOiKop0luMBz4PfbK8VnpxGEUVfRKOnGD8BsjSoXGo14pUTMAvtNEg==" saltValue="Pc3SE6Z2eBv0Wrk6NNxYCQ==" spinCount="100000" sheet="1" objects="1" scenarios="1"/>
  <mergeCells count="5">
    <mergeCell ref="A25:D25"/>
    <mergeCell ref="B12:B13"/>
    <mergeCell ref="C12:C13"/>
    <mergeCell ref="D12:D13"/>
    <mergeCell ref="E12:E13"/>
  </mergeCells>
  <pageMargins left="0.7" right="0.7" top="0.78740157499999996" bottom="0.78740157499999996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4</vt:i4>
      </vt:variant>
      <vt:variant>
        <vt:lpstr>Benannte Bereiche</vt:lpstr>
      </vt:variant>
      <vt:variant>
        <vt:i4>11</vt:i4>
      </vt:variant>
    </vt:vector>
  </HeadingPairs>
  <TitlesOfParts>
    <vt:vector size="15" baseType="lpstr">
      <vt:lpstr>Ziel und Methode</vt:lpstr>
      <vt:lpstr>Betriebsdaten</vt:lpstr>
      <vt:lpstr>Ergebnisdarstellung kurz</vt:lpstr>
      <vt:lpstr>Kalkulation</vt:lpstr>
      <vt:lpstr>Arbeitszeitbedarf</vt:lpstr>
      <vt:lpstr>EnergieMAT</vt:lpstr>
      <vt:lpstr>EnergieTränke</vt:lpstr>
      <vt:lpstr>Geburtsgewicht</vt:lpstr>
      <vt:lpstr>Kalkulation!MATKonz</vt:lpstr>
      <vt:lpstr>MATKonz</vt:lpstr>
      <vt:lpstr>Kalkulation!MATPreis</vt:lpstr>
      <vt:lpstr>Kalkulation!Milchpreis</vt:lpstr>
      <vt:lpstr>Kalkulation!Stundenlohn</vt:lpstr>
      <vt:lpstr>Stundenlohn</vt:lpstr>
      <vt:lpstr>Tränkverfahren</vt:lpstr>
    </vt:vector>
  </TitlesOfParts>
  <Company>LFA MV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Harms, J.</dc:creator>
  <cp:lastModifiedBy>Harms, J.</cp:lastModifiedBy>
  <cp:lastPrinted>2021-10-29T13:11:56Z</cp:lastPrinted>
  <dcterms:created xsi:type="dcterms:W3CDTF">2020-08-24T08:52:16Z</dcterms:created>
  <dcterms:modified xsi:type="dcterms:W3CDTF">2023-03-30T12:52:28Z</dcterms:modified>
</cp:coreProperties>
</file>