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Harms_Dummerstorf\Forschungsleistungen\Interneteinstellungen\2022\"/>
    </mc:Choice>
  </mc:AlternateContent>
  <bookViews>
    <workbookView xWindow="0" yWindow="0" windowWidth="20490" windowHeight="6720"/>
  </bookViews>
  <sheets>
    <sheet name="Info zum Tool" sheetId="3" r:id="rId1"/>
    <sheet name="Kalkulationsschema" sheetId="1" r:id="rId2"/>
    <sheet name="Tabelle2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4" l="1"/>
  <c r="C10" i="4"/>
  <c r="C9" i="4"/>
  <c r="C8" i="4"/>
  <c r="C12" i="4" s="1"/>
  <c r="B8" i="4"/>
  <c r="B12" i="4" s="1"/>
  <c r="C3" i="4"/>
  <c r="B3" i="4"/>
  <c r="C2" i="4"/>
  <c r="C5" i="4" s="1"/>
  <c r="B4" i="4" l="1"/>
  <c r="E19" i="1"/>
  <c r="E20" i="1"/>
  <c r="E21" i="1"/>
  <c r="E22" i="1"/>
  <c r="E23" i="1"/>
  <c r="E24" i="1"/>
  <c r="E25" i="1"/>
  <c r="E26" i="1"/>
  <c r="E27" i="1"/>
  <c r="E28" i="1"/>
  <c r="E18" i="1"/>
  <c r="G7" i="1" s="1"/>
  <c r="C29" i="1"/>
  <c r="B29" i="1"/>
  <c r="E29" i="1" l="1"/>
</calcChain>
</file>

<file path=xl/comments1.xml><?xml version="1.0" encoding="utf-8"?>
<comments xmlns="http://schemas.openxmlformats.org/spreadsheetml/2006/main">
  <authors>
    <author>Harms, J.</author>
  </authors>
  <commentList>
    <comment ref="E16" authorId="0" shapeId="0">
      <text>
        <r>
          <rPr>
            <b/>
            <sz val="9"/>
            <color indexed="81"/>
            <rFont val="Segoe UI"/>
            <family val="2"/>
          </rPr>
          <t>Harms, J.:</t>
        </r>
        <r>
          <rPr>
            <sz val="9"/>
            <color indexed="81"/>
            <rFont val="Segoe UI"/>
            <family val="2"/>
          </rPr>
          <t xml:space="preserve">
Rechnet mit dem Faktor 0,93. Jungkühe fressen weniger.</t>
        </r>
      </text>
    </comment>
  </commentList>
</comments>
</file>

<file path=xl/comments2.xml><?xml version="1.0" encoding="utf-8"?>
<comments xmlns="http://schemas.openxmlformats.org/spreadsheetml/2006/main">
  <authors>
    <author>Harms, J.</author>
  </authors>
  <commentList>
    <comment ref="A9" authorId="0" shapeId="0">
      <text>
        <r>
          <rPr>
            <b/>
            <sz val="9"/>
            <color indexed="81"/>
            <rFont val="Segoe UI"/>
            <family val="2"/>
          </rPr>
          <t>Harms, J.:</t>
        </r>
        <r>
          <rPr>
            <sz val="9"/>
            <color indexed="81"/>
            <rFont val="Segoe UI"/>
            <family val="2"/>
          </rPr>
          <t xml:space="preserve">
0,49 männliche Kälber
1 % Verlust durchTotgeburten und Aufzuchtverluste</t>
        </r>
      </text>
    </comment>
  </commentList>
</comments>
</file>

<file path=xl/sharedStrings.xml><?xml version="1.0" encoding="utf-8"?>
<sst xmlns="http://schemas.openxmlformats.org/spreadsheetml/2006/main" count="88" uniqueCount="65">
  <si>
    <t>allgemeine Datenanforderung</t>
  </si>
  <si>
    <t>Fettgehalt gelieferte Milch</t>
  </si>
  <si>
    <t>%</t>
  </si>
  <si>
    <t>Eiweißgehalt gelieferte Milch</t>
  </si>
  <si>
    <t>Grundpreis (3,7%; 3,4 %)</t>
  </si>
  <si>
    <t xml:space="preserve">Ct/kg </t>
  </si>
  <si>
    <t xml:space="preserve">+ Fettkorrektur </t>
  </si>
  <si>
    <t>Ct/%-Punkt</t>
  </si>
  <si>
    <t xml:space="preserve">+ Eiweißkorrektur </t>
  </si>
  <si>
    <t>Marktwert Färse</t>
  </si>
  <si>
    <t>€/Tier</t>
  </si>
  <si>
    <t>Erlös männl. Kälber</t>
  </si>
  <si>
    <t>Erlös Schlachtkuh</t>
  </si>
  <si>
    <t>Jungkuh</t>
  </si>
  <si>
    <t>Altkuh</t>
  </si>
  <si>
    <t>Zusammensetzung der Futterrationen und Futtermittelkosten</t>
  </si>
  <si>
    <t>Altmelker</t>
  </si>
  <si>
    <t>HL-Gruppe</t>
  </si>
  <si>
    <t>€/dt</t>
  </si>
  <si>
    <t>kg/Tag</t>
  </si>
  <si>
    <t>Grassilage</t>
  </si>
  <si>
    <t>Maissilage</t>
  </si>
  <si>
    <t>Sojaschrot</t>
  </si>
  <si>
    <t>Rapsschrot</t>
  </si>
  <si>
    <t>Weizen</t>
  </si>
  <si>
    <t>Trockenschnitzel</t>
  </si>
  <si>
    <t>Maisschrot</t>
  </si>
  <si>
    <t>PSS</t>
  </si>
  <si>
    <t>Zusätze</t>
  </si>
  <si>
    <t>Mineral</t>
  </si>
  <si>
    <t>Kalk</t>
  </si>
  <si>
    <t>Einsatzleistung Jungkuh</t>
  </si>
  <si>
    <t>kg</t>
  </si>
  <si>
    <t>Milcherlöse</t>
  </si>
  <si>
    <t>Preis Milchaustauscher</t>
  </si>
  <si>
    <t>€/Tag</t>
  </si>
  <si>
    <t>Personalkosten</t>
  </si>
  <si>
    <t>€/AKh eff</t>
  </si>
  <si>
    <t>Kosten Fütterung Kuh</t>
  </si>
  <si>
    <t>Jungkühe</t>
  </si>
  <si>
    <t>Faktor Tiererlöse</t>
  </si>
  <si>
    <t>Deckungsbeitrag Jungkuh</t>
  </si>
  <si>
    <t>erforderliche Milchleistung Altkuh</t>
  </si>
  <si>
    <t>Kosten MAT</t>
  </si>
  <si>
    <t>Personalkosten Kalbung/Kalb</t>
  </si>
  <si>
    <t>Summe</t>
  </si>
  <si>
    <t>Einheit</t>
  </si>
  <si>
    <t>Erlöse Tierkategorie</t>
  </si>
  <si>
    <t>Erlöse Kuh (€/Tier)</t>
  </si>
  <si>
    <t>Erlöse Kalb (€/Tier)</t>
  </si>
  <si>
    <t>Ziel des Tools</t>
  </si>
  <si>
    <t xml:space="preserve">Berechnung der Mindestmilchmenge (kg/Tag), die eine zuchtuntaugliche Kuh erzielen </t>
  </si>
  <si>
    <t>Folgende Betriebsdaten sind dazu erforderlich:</t>
  </si>
  <si>
    <t>Fettgehalt gelieferte Milch von Altkühen und Jungkühen</t>
  </si>
  <si>
    <t>muss, um die variablen Futterkosten abzudecken. Dabei steht das zu betrachtende Tier</t>
  </si>
  <si>
    <t>in Konkurrenz zur zutretenden Färse. Solange die Altkuh eine höhere Milchleistung hat,</t>
  </si>
  <si>
    <t>kann darüber nachgedacht werden, die hochtragende Färse, die demnächst nachtritt,</t>
  </si>
  <si>
    <t>Eiweißgehalt gelieferte Milch von Altkühen und Jungkühen</t>
  </si>
  <si>
    <t>zu verkaufen. Generell kann der berechnete Wert als Orientierungswert dienen. Beson-</t>
  </si>
  <si>
    <t>ders hohen Einfluss auf diesen Grenzwert haben:</t>
  </si>
  <si>
    <t>1. der Milchpreis</t>
  </si>
  <si>
    <t>2. der Schlachtkuhpreis</t>
  </si>
  <si>
    <t>3. die Kraftfutterpreise</t>
  </si>
  <si>
    <t>Altmelker- und Hochleistungsration</t>
  </si>
  <si>
    <t>erforderliche Betriebsdaten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</si>
</sst>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6" tint="-0.249977111117893"/>
      </left>
      <right/>
      <top style="medium">
        <color theme="6" tint="-0.249977111117893"/>
      </top>
      <bottom/>
      <diagonal/>
    </border>
    <border>
      <left/>
      <right/>
      <top style="medium">
        <color theme="6" tint="-0.249977111117893"/>
      </top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 style="medium">
        <color theme="6" tint="-0.249977111117893"/>
      </left>
      <right/>
      <top/>
      <bottom/>
      <diagonal/>
    </border>
    <border>
      <left/>
      <right style="medium">
        <color theme="6" tint="-0.249977111117893"/>
      </right>
      <top/>
      <bottom/>
      <diagonal/>
    </border>
    <border>
      <left style="medium">
        <color theme="6" tint="-0.249977111117893"/>
      </left>
      <right/>
      <top/>
      <bottom style="medium">
        <color theme="6" tint="-0.249977111117893"/>
      </bottom>
      <diagonal/>
    </border>
    <border>
      <left/>
      <right/>
      <top/>
      <bottom style="medium">
        <color theme="6" tint="-0.249977111117893"/>
      </bottom>
      <diagonal/>
    </border>
    <border>
      <left/>
      <right style="medium">
        <color theme="6" tint="-0.249977111117893"/>
      </right>
      <top/>
      <bottom style="medium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medium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medium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medium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medium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medium">
        <color theme="6" tint="-0.249977111117893"/>
      </right>
      <top style="thin">
        <color theme="6" tint="-0.249977111117893"/>
      </top>
      <bottom style="medium">
        <color theme="6" tint="-0.249977111117893"/>
      </bottom>
      <diagonal/>
    </border>
    <border>
      <left style="medium">
        <color theme="6" tint="-0.249977111117893"/>
      </left>
      <right style="thin">
        <color indexed="64"/>
      </right>
      <top style="medium">
        <color theme="6" tint="-0.24997711111789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6" tint="-0.249977111117893"/>
      </top>
      <bottom style="thin">
        <color indexed="64"/>
      </bottom>
      <diagonal/>
    </border>
    <border>
      <left style="thin">
        <color indexed="64"/>
      </left>
      <right style="medium">
        <color theme="6" tint="-0.249977111117893"/>
      </right>
      <top style="medium">
        <color theme="6" tint="-0.249977111117893"/>
      </top>
      <bottom style="thin">
        <color indexed="64"/>
      </bottom>
      <diagonal/>
    </border>
    <border>
      <left style="medium">
        <color theme="6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6" tint="-0.249977111117893"/>
      </right>
      <top style="thin">
        <color indexed="64"/>
      </top>
      <bottom style="thin">
        <color indexed="64"/>
      </bottom>
      <diagonal/>
    </border>
    <border>
      <left style="medium">
        <color theme="6" tint="-0.249977111117893"/>
      </left>
      <right style="thin">
        <color indexed="64"/>
      </right>
      <top style="thin">
        <color indexed="64"/>
      </top>
      <bottom style="medium">
        <color theme="6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6" tint="-0.249977111117893"/>
      </bottom>
      <diagonal/>
    </border>
    <border>
      <left style="thin">
        <color indexed="64"/>
      </left>
      <right style="medium">
        <color theme="6" tint="-0.249977111117893"/>
      </right>
      <top style="thin">
        <color indexed="64"/>
      </top>
      <bottom style="medium">
        <color theme="6" tint="-0.249977111117893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0" fillId="0" borderId="7" xfId="0" applyBorder="1"/>
    <xf numFmtId="0" fontId="0" fillId="0" borderId="11" xfId="0" applyBorder="1"/>
    <xf numFmtId="0" fontId="1" fillId="0" borderId="4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0" xfId="0" applyNumberFormat="1" applyBorder="1" applyAlignment="1">
      <alignment horizontal="right" indent="2"/>
    </xf>
    <xf numFmtId="0" fontId="2" fillId="0" borderId="10" xfId="0" applyFont="1" applyBorder="1" applyAlignment="1">
      <alignment horizontal="right" indent="2"/>
    </xf>
    <xf numFmtId="0" fontId="0" fillId="0" borderId="10" xfId="0" applyBorder="1" applyAlignment="1">
      <alignment horizontal="right" indent="2"/>
    </xf>
    <xf numFmtId="0" fontId="0" fillId="0" borderId="13" xfId="0" applyBorder="1" applyAlignment="1">
      <alignment horizontal="right" indent="2"/>
    </xf>
    <xf numFmtId="0" fontId="1" fillId="0" borderId="0" xfId="0" applyFont="1" applyAlignment="1">
      <alignment vertical="center"/>
    </xf>
    <xf numFmtId="2" fontId="0" fillId="0" borderId="1" xfId="0" applyNumberFormat="1" applyBorder="1"/>
    <xf numFmtId="0" fontId="0" fillId="0" borderId="16" xfId="0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2" fontId="0" fillId="2" borderId="20" xfId="0" applyNumberFormat="1" applyFill="1" applyBorder="1"/>
    <xf numFmtId="0" fontId="0" fillId="0" borderId="21" xfId="0" applyBorder="1"/>
    <xf numFmtId="0" fontId="0" fillId="2" borderId="22" xfId="0" applyFill="1" applyBorder="1"/>
    <xf numFmtId="0" fontId="0" fillId="0" borderId="22" xfId="0" applyBorder="1"/>
    <xf numFmtId="2" fontId="0" fillId="2" borderId="23" xfId="0" applyNumberFormat="1" applyFill="1" applyBorder="1"/>
    <xf numFmtId="0" fontId="2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1" fontId="3" fillId="2" borderId="3" xfId="0" applyNumberFormat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9" fillId="0" borderId="0" xfId="0" applyFont="1"/>
    <xf numFmtId="0" fontId="8" fillId="3" borderId="0" xfId="0" applyFont="1" applyFill="1" applyBorder="1"/>
    <xf numFmtId="0" fontId="7" fillId="3" borderId="0" xfId="0" applyFont="1" applyFill="1" applyBorder="1" applyAlignment="1">
      <alignment horizontal="center"/>
    </xf>
    <xf numFmtId="2" fontId="8" fillId="3" borderId="0" xfId="0" applyNumberFormat="1" applyFont="1" applyFill="1" applyBorder="1"/>
    <xf numFmtId="1" fontId="8" fillId="3" borderId="0" xfId="0" applyNumberFormat="1" applyFont="1" applyFill="1" applyBorder="1"/>
    <xf numFmtId="0" fontId="8" fillId="3" borderId="0" xfId="0" applyFont="1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8</xdr:col>
      <xdr:colOff>346045</xdr:colOff>
      <xdr:row>5</xdr:row>
      <xdr:rowOff>104774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5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90500"/>
          <a:ext cx="1108045" cy="866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6"/>
  <sheetViews>
    <sheetView showGridLines="0" tabSelected="1" workbookViewId="0">
      <selection activeCell="A14" sqref="A14"/>
    </sheetView>
  </sheetViews>
  <sheetFormatPr baseColWidth="10" defaultRowHeight="15" x14ac:dyDescent="0.25"/>
  <sheetData>
    <row r="2" spans="1:1" x14ac:dyDescent="0.25">
      <c r="A2" s="38" t="s">
        <v>50</v>
      </c>
    </row>
    <row r="3" spans="1:1" x14ac:dyDescent="0.25">
      <c r="A3" t="s">
        <v>51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  <row r="11" spans="1:1" x14ac:dyDescent="0.25">
      <c r="A11" t="s">
        <v>62</v>
      </c>
    </row>
    <row r="13" spans="1:1" x14ac:dyDescent="0.25">
      <c r="A13" s="38" t="s">
        <v>64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57</v>
      </c>
    </row>
    <row r="17" spans="1:1" x14ac:dyDescent="0.25">
      <c r="A17" t="s">
        <v>4</v>
      </c>
    </row>
    <row r="18" spans="1:1" x14ac:dyDescent="0.25">
      <c r="A18" t="s">
        <v>6</v>
      </c>
    </row>
    <row r="19" spans="1:1" x14ac:dyDescent="0.25">
      <c r="A19" t="s">
        <v>8</v>
      </c>
    </row>
    <row r="20" spans="1:1" x14ac:dyDescent="0.25">
      <c r="A20" t="s">
        <v>31</v>
      </c>
    </row>
    <row r="21" spans="1:1" x14ac:dyDescent="0.25">
      <c r="A21" t="s">
        <v>9</v>
      </c>
    </row>
    <row r="22" spans="1:1" x14ac:dyDescent="0.25">
      <c r="A22" t="s">
        <v>11</v>
      </c>
    </row>
    <row r="23" spans="1:1" x14ac:dyDescent="0.25">
      <c r="A23" t="s">
        <v>12</v>
      </c>
    </row>
    <row r="24" spans="1:1" x14ac:dyDescent="0.25">
      <c r="A24" t="s">
        <v>34</v>
      </c>
    </row>
    <row r="25" spans="1:1" x14ac:dyDescent="0.25">
      <c r="A25" t="s">
        <v>36</v>
      </c>
    </row>
    <row r="26" spans="1:1" x14ac:dyDescent="0.25">
      <c r="A26" t="s">
        <v>63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9"/>
  <sheetViews>
    <sheetView showGridLines="0" workbookViewId="0">
      <selection activeCell="A31" sqref="A31:D42"/>
    </sheetView>
  </sheetViews>
  <sheetFormatPr baseColWidth="10" defaultRowHeight="15" x14ac:dyDescent="0.25"/>
  <cols>
    <col min="1" max="1" width="31.140625" customWidth="1"/>
    <col min="2" max="2" width="10" customWidth="1"/>
    <col min="3" max="3" width="10.85546875" customWidth="1"/>
    <col min="4" max="4" width="11.5703125" customWidth="1"/>
    <col min="6" max="6" width="14.7109375" customWidth="1"/>
    <col min="7" max="7" width="6.7109375" customWidth="1"/>
    <col min="8" max="8" width="8" customWidth="1"/>
    <col min="9" max="9" width="9.140625" customWidth="1"/>
    <col min="10" max="10" width="9.7109375" customWidth="1"/>
  </cols>
  <sheetData>
    <row r="1" spans="1:8" ht="15.75" thickBot="1" x14ac:dyDescent="0.3">
      <c r="A1" s="2" t="s">
        <v>0</v>
      </c>
    </row>
    <row r="2" spans="1:8" x14ac:dyDescent="0.25">
      <c r="A2" s="3"/>
      <c r="B2" s="8" t="s">
        <v>13</v>
      </c>
      <c r="C2" s="8" t="s">
        <v>14</v>
      </c>
      <c r="D2" s="6" t="s">
        <v>46</v>
      </c>
    </row>
    <row r="3" spans="1:8" x14ac:dyDescent="0.25">
      <c r="A3" s="5" t="s">
        <v>1</v>
      </c>
      <c r="B3" s="10">
        <v>3.85</v>
      </c>
      <c r="C3" s="10">
        <v>4.0999999999999996</v>
      </c>
      <c r="D3" s="7" t="s">
        <v>2</v>
      </c>
    </row>
    <row r="4" spans="1:8" x14ac:dyDescent="0.25">
      <c r="A4" s="5" t="s">
        <v>3</v>
      </c>
      <c r="B4" s="10">
        <v>3.3</v>
      </c>
      <c r="C4" s="10">
        <v>3.4</v>
      </c>
      <c r="D4" s="7" t="s">
        <v>2</v>
      </c>
    </row>
    <row r="5" spans="1:8" x14ac:dyDescent="0.25">
      <c r="A5" s="5" t="s">
        <v>4</v>
      </c>
      <c r="B5" s="26">
        <v>60</v>
      </c>
      <c r="C5" s="26"/>
      <c r="D5" s="7" t="s">
        <v>5</v>
      </c>
    </row>
    <row r="6" spans="1:8" ht="15.75" thickBot="1" x14ac:dyDescent="0.3">
      <c r="A6" s="5" t="s">
        <v>6</v>
      </c>
      <c r="B6" s="27">
        <v>2.35</v>
      </c>
      <c r="C6" s="27"/>
      <c r="D6" s="7" t="s">
        <v>7</v>
      </c>
    </row>
    <row r="7" spans="1:8" ht="19.5" customHeight="1" x14ac:dyDescent="0.25">
      <c r="A7" s="5" t="s">
        <v>8</v>
      </c>
      <c r="B7" s="27">
        <v>4.95</v>
      </c>
      <c r="C7" s="27"/>
      <c r="D7" s="7" t="s">
        <v>7</v>
      </c>
      <c r="F7" s="29" t="s">
        <v>42</v>
      </c>
      <c r="G7" s="32">
        <f>(Tabelle2!C5*100)/((C3/3.7*B6+C4/3.4*B7)+B5)*Tabelle2!B4</f>
        <v>15.617174417443275</v>
      </c>
      <c r="H7" s="35" t="s">
        <v>32</v>
      </c>
    </row>
    <row r="8" spans="1:8" x14ac:dyDescent="0.25">
      <c r="A8" s="5" t="s">
        <v>31</v>
      </c>
      <c r="B8" s="11">
        <v>25</v>
      </c>
      <c r="C8" s="12"/>
      <c r="D8" s="7" t="s">
        <v>32</v>
      </c>
      <c r="F8" s="30"/>
      <c r="G8" s="33"/>
      <c r="H8" s="36"/>
    </row>
    <row r="9" spans="1:8" ht="15.75" thickBot="1" x14ac:dyDescent="0.3">
      <c r="A9" s="5" t="s">
        <v>9</v>
      </c>
      <c r="B9" s="11">
        <v>1800</v>
      </c>
      <c r="C9" s="12"/>
      <c r="D9" s="7" t="s">
        <v>10</v>
      </c>
      <c r="F9" s="31"/>
      <c r="G9" s="34"/>
      <c r="H9" s="37"/>
    </row>
    <row r="10" spans="1:8" x14ac:dyDescent="0.25">
      <c r="A10" s="5" t="s">
        <v>11</v>
      </c>
      <c r="B10" s="11">
        <v>200</v>
      </c>
      <c r="C10" s="12"/>
      <c r="D10" s="7" t="s">
        <v>10</v>
      </c>
    </row>
    <row r="11" spans="1:8" x14ac:dyDescent="0.25">
      <c r="A11" s="5" t="s">
        <v>12</v>
      </c>
      <c r="B11" s="12"/>
      <c r="C11" s="11">
        <v>1500</v>
      </c>
      <c r="D11" s="7" t="s">
        <v>10</v>
      </c>
    </row>
    <row r="12" spans="1:8" x14ac:dyDescent="0.25">
      <c r="A12" s="5" t="s">
        <v>34</v>
      </c>
      <c r="B12" s="11">
        <v>235</v>
      </c>
      <c r="C12" s="12"/>
      <c r="D12" s="7" t="s">
        <v>18</v>
      </c>
    </row>
    <row r="13" spans="1:8" ht="15.75" thickBot="1" x14ac:dyDescent="0.3">
      <c r="A13" s="4" t="s">
        <v>36</v>
      </c>
      <c r="B13" s="13">
        <v>19.5</v>
      </c>
      <c r="C13" s="13"/>
      <c r="D13" s="9" t="s">
        <v>37</v>
      </c>
    </row>
    <row r="15" spans="1:8" ht="20.25" customHeight="1" thickBot="1" x14ac:dyDescent="0.3">
      <c r="A15" s="14" t="s">
        <v>15</v>
      </c>
    </row>
    <row r="16" spans="1:8" x14ac:dyDescent="0.25">
      <c r="A16" s="16"/>
      <c r="B16" s="17" t="s">
        <v>16</v>
      </c>
      <c r="C16" s="17" t="s">
        <v>17</v>
      </c>
      <c r="D16" s="17" t="s">
        <v>18</v>
      </c>
      <c r="E16" s="18" t="s">
        <v>39</v>
      </c>
    </row>
    <row r="17" spans="1:5" x14ac:dyDescent="0.25">
      <c r="A17" s="19"/>
      <c r="B17" s="28" t="s">
        <v>19</v>
      </c>
      <c r="C17" s="28"/>
      <c r="D17" s="1"/>
      <c r="E17" s="20" t="s">
        <v>19</v>
      </c>
    </row>
    <row r="18" spans="1:5" x14ac:dyDescent="0.25">
      <c r="A18" s="19" t="s">
        <v>20</v>
      </c>
      <c r="B18" s="1">
        <v>18</v>
      </c>
      <c r="C18" s="1">
        <v>12</v>
      </c>
      <c r="D18" s="15">
        <v>4.5</v>
      </c>
      <c r="E18" s="21">
        <f>C18*0.93</f>
        <v>11.16</v>
      </c>
    </row>
    <row r="19" spans="1:5" x14ac:dyDescent="0.25">
      <c r="A19" s="19" t="s">
        <v>21</v>
      </c>
      <c r="B19" s="1">
        <v>18</v>
      </c>
      <c r="C19" s="1">
        <v>24</v>
      </c>
      <c r="D19" s="15">
        <v>3.5</v>
      </c>
      <c r="E19" s="21">
        <f>C19*0.93</f>
        <v>22.32</v>
      </c>
    </row>
    <row r="20" spans="1:5" x14ac:dyDescent="0.25">
      <c r="A20" s="19" t="s">
        <v>22</v>
      </c>
      <c r="B20" s="1">
        <v>0.5</v>
      </c>
      <c r="C20" s="1">
        <v>1.5</v>
      </c>
      <c r="D20" s="15">
        <v>27</v>
      </c>
      <c r="E20" s="21">
        <f>C20*0.93</f>
        <v>1.395</v>
      </c>
    </row>
    <row r="21" spans="1:5" x14ac:dyDescent="0.25">
      <c r="A21" s="19" t="s">
        <v>23</v>
      </c>
      <c r="B21" s="1">
        <v>1</v>
      </c>
      <c r="C21" s="1">
        <v>1.5</v>
      </c>
      <c r="D21" s="15">
        <v>22</v>
      </c>
      <c r="E21" s="21">
        <f>C21*0.93</f>
        <v>1.395</v>
      </c>
    </row>
    <row r="22" spans="1:5" x14ac:dyDescent="0.25">
      <c r="A22" s="19" t="s">
        <v>24</v>
      </c>
      <c r="B22" s="1">
        <v>1.5</v>
      </c>
      <c r="C22" s="1">
        <v>2</v>
      </c>
      <c r="D22" s="15">
        <v>18</v>
      </c>
      <c r="E22" s="21">
        <f>C22*0.93</f>
        <v>1.86</v>
      </c>
    </row>
    <row r="23" spans="1:5" x14ac:dyDescent="0.25">
      <c r="A23" s="19" t="s">
        <v>25</v>
      </c>
      <c r="B23" s="1">
        <v>0.5</v>
      </c>
      <c r="C23" s="1">
        <v>1.5</v>
      </c>
      <c r="D23" s="15">
        <v>12.5</v>
      </c>
      <c r="E23" s="21">
        <f>C23*0.93</f>
        <v>1.395</v>
      </c>
    </row>
    <row r="24" spans="1:5" x14ac:dyDescent="0.25">
      <c r="A24" s="19" t="s">
        <v>26</v>
      </c>
      <c r="B24" s="1">
        <v>0.5</v>
      </c>
      <c r="C24" s="1">
        <v>1.5</v>
      </c>
      <c r="D24" s="15">
        <v>14</v>
      </c>
      <c r="E24" s="21">
        <f>C24*0.93</f>
        <v>1.395</v>
      </c>
    </row>
    <row r="25" spans="1:5" x14ac:dyDescent="0.25">
      <c r="A25" s="19" t="s">
        <v>27</v>
      </c>
      <c r="B25" s="1">
        <v>2</v>
      </c>
      <c r="C25" s="1">
        <v>2</v>
      </c>
      <c r="D25" s="15">
        <v>2.7</v>
      </c>
      <c r="E25" s="21">
        <f>C25*0.93</f>
        <v>1.86</v>
      </c>
    </row>
    <row r="26" spans="1:5" x14ac:dyDescent="0.25">
      <c r="A26" s="19" t="s">
        <v>28</v>
      </c>
      <c r="B26" s="1">
        <v>0.8</v>
      </c>
      <c r="C26" s="1">
        <v>1.72</v>
      </c>
      <c r="D26" s="15">
        <v>100</v>
      </c>
      <c r="E26" s="21">
        <f>C26*0.93</f>
        <v>1.5996000000000001</v>
      </c>
    </row>
    <row r="27" spans="1:5" x14ac:dyDescent="0.25">
      <c r="A27" s="19" t="s">
        <v>29</v>
      </c>
      <c r="B27" s="1">
        <v>0.1</v>
      </c>
      <c r="C27" s="1">
        <v>0.15</v>
      </c>
      <c r="D27" s="15">
        <v>55</v>
      </c>
      <c r="E27" s="21">
        <f>C27*0.93</f>
        <v>0.13950000000000001</v>
      </c>
    </row>
    <row r="28" spans="1:5" x14ac:dyDescent="0.25">
      <c r="A28" s="19" t="s">
        <v>30</v>
      </c>
      <c r="B28" s="1">
        <v>0.05</v>
      </c>
      <c r="C28" s="1">
        <v>7.0000000000000007E-2</v>
      </c>
      <c r="D28" s="15">
        <v>12.5</v>
      </c>
      <c r="E28" s="21">
        <f>C28*0.93</f>
        <v>6.5100000000000005E-2</v>
      </c>
    </row>
    <row r="29" spans="1:5" ht="15.75" thickBot="1" x14ac:dyDescent="0.3">
      <c r="A29" s="22" t="s">
        <v>45</v>
      </c>
      <c r="B29" s="23">
        <f>SUM(B18:B28)</f>
        <v>42.949999999999996</v>
      </c>
      <c r="C29" s="23">
        <f>SUM(C18:C28)</f>
        <v>47.94</v>
      </c>
      <c r="D29" s="24"/>
      <c r="E29" s="25">
        <f>SUM(E18:E28)</f>
        <v>44.584200000000017</v>
      </c>
    </row>
  </sheetData>
  <mergeCells count="7">
    <mergeCell ref="G7:G9"/>
    <mergeCell ref="H7:H9"/>
    <mergeCell ref="B5:C5"/>
    <mergeCell ref="B6:C6"/>
    <mergeCell ref="B7:C7"/>
    <mergeCell ref="B17:C17"/>
    <mergeCell ref="F7:F9"/>
  </mergeCells>
  <pageMargins left="0.7" right="0.7" top="0.78740157499999996" bottom="0.78740157499999996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2"/>
  <sheetViews>
    <sheetView workbookViewId="0">
      <selection activeCell="F5" sqref="F5"/>
    </sheetView>
  </sheetViews>
  <sheetFormatPr baseColWidth="10" defaultRowHeight="15" x14ac:dyDescent="0.25"/>
  <cols>
    <col min="1" max="1" width="23" style="39" customWidth="1"/>
    <col min="2" max="4" width="11.42578125" style="39"/>
  </cols>
  <sheetData>
    <row r="1" spans="1:4" x14ac:dyDescent="0.25">
      <c r="B1" s="40" t="s">
        <v>14</v>
      </c>
      <c r="C1" s="40" t="s">
        <v>13</v>
      </c>
    </row>
    <row r="2" spans="1:4" x14ac:dyDescent="0.25">
      <c r="A2" s="39" t="s">
        <v>33</v>
      </c>
      <c r="C2" s="41">
        <f>(Kalkulationsschema!$B$3/3.7*Kalkulationsschema!$B$6+Kalkulationsschema!$B$4/3.4*Kalkulationsschema!$B$7+Kalkulationsschema!B5)/100*Kalkulationsschema!B8</f>
        <v>16.81242050874404</v>
      </c>
      <c r="D2" s="39" t="s">
        <v>35</v>
      </c>
    </row>
    <row r="3" spans="1:4" x14ac:dyDescent="0.25">
      <c r="A3" s="39" t="s">
        <v>38</v>
      </c>
      <c r="B3" s="41">
        <f>SUMPRODUCT(Kalkulationsschema!B18:B28,Kalkulationsschema!$D$18:$D$28)/100</f>
        <v>3.1127499999999997</v>
      </c>
      <c r="C3" s="41">
        <f>SUMPRODUCT(Kalkulationsschema!E18:E28,Kalkulationsschema!$D$18:$D$28)/100</f>
        <v>4.406107500000001</v>
      </c>
      <c r="D3" s="39" t="s">
        <v>35</v>
      </c>
    </row>
    <row r="4" spans="1:4" x14ac:dyDescent="0.25">
      <c r="A4" s="39" t="s">
        <v>40</v>
      </c>
      <c r="B4" s="41">
        <f>B12/C12</f>
        <v>0.85037629150899274</v>
      </c>
      <c r="C4" s="41"/>
    </row>
    <row r="5" spans="1:4" x14ac:dyDescent="0.25">
      <c r="A5" s="39" t="s">
        <v>41</v>
      </c>
      <c r="C5" s="41">
        <f>C2-C3</f>
        <v>12.406313008744039</v>
      </c>
      <c r="D5" s="39" t="s">
        <v>35</v>
      </c>
    </row>
    <row r="7" spans="1:4" x14ac:dyDescent="0.25">
      <c r="A7" s="39" t="s">
        <v>47</v>
      </c>
      <c r="B7" s="40" t="s">
        <v>14</v>
      </c>
      <c r="C7" s="40" t="s">
        <v>13</v>
      </c>
    </row>
    <row r="8" spans="1:4" x14ac:dyDescent="0.25">
      <c r="A8" s="39" t="s">
        <v>48</v>
      </c>
      <c r="B8" s="39">
        <f>Kalkulationsschema!C11</f>
        <v>1500</v>
      </c>
      <c r="C8" s="39">
        <f>Kalkulationsschema!B9</f>
        <v>1800</v>
      </c>
    </row>
    <row r="9" spans="1:4" x14ac:dyDescent="0.25">
      <c r="A9" s="39" t="s">
        <v>49</v>
      </c>
      <c r="C9" s="42">
        <f>Kalkulationsschema!B10*0.49*0.9</f>
        <v>88.2</v>
      </c>
    </row>
    <row r="10" spans="1:4" x14ac:dyDescent="0.25">
      <c r="A10" s="39" t="s">
        <v>43</v>
      </c>
      <c r="C10" s="42">
        <f>1.8*Kalkulationsschema!$B$12/100*25</f>
        <v>105.75000000000001</v>
      </c>
    </row>
    <row r="11" spans="1:4" x14ac:dyDescent="0.25">
      <c r="A11" s="39" t="s">
        <v>44</v>
      </c>
      <c r="C11" s="42">
        <f>Kalkulationsschema!B13*0.75+12/60*Kalkulationsschema!B13</f>
        <v>18.524999999999999</v>
      </c>
    </row>
    <row r="12" spans="1:4" x14ac:dyDescent="0.25">
      <c r="A12" s="43" t="s">
        <v>45</v>
      </c>
      <c r="B12" s="39">
        <f>SUM(B8:B11)</f>
        <v>1500</v>
      </c>
      <c r="C12" s="42">
        <f>C8+C9-C10-C11</f>
        <v>1763.925</v>
      </c>
    </row>
  </sheetData>
  <sheetProtection algorithmName="SHA-512" hashValue="tFh3tV/db/+WWBjEfkt17aGWW7k1iAhVQKikBuxeUbAXNYf7bYTeVSu8GnCrdmANZWRe7WrmWRlARXtBB/5UTw==" saltValue="UDUwzSFJ5XGAzNazrFPIFg==" spinCount="100000" sheet="1" objects="1" scenarios="1"/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Info zum Tool</vt:lpstr>
      <vt:lpstr>Kalkulationsschema</vt:lpstr>
      <vt:lpstr>Tabelle2</vt:lpstr>
    </vt:vector>
  </TitlesOfParts>
  <Company>LFA MV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Harms, J.</dc:creator>
  <cp:lastModifiedBy>Harms, J.</cp:lastModifiedBy>
  <dcterms:created xsi:type="dcterms:W3CDTF">2022-10-13T04:39:57Z</dcterms:created>
  <dcterms:modified xsi:type="dcterms:W3CDTF">2022-12-16T12:07:59Z</dcterms:modified>
</cp:coreProperties>
</file>