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53222"/>
  <mc:AlternateContent xmlns:mc="http://schemas.openxmlformats.org/markup-compatibility/2006">
    <mc:Choice Requires="x15">
      <x15ac:absPath xmlns:x15ac="http://schemas.microsoft.com/office/spreadsheetml/2010/11/ac" url="C:\Users\jakobs_m\Desktop\"/>
    </mc:Choice>
  </mc:AlternateContent>
  <bookViews>
    <workbookView xWindow="0" yWindow="0" windowWidth="20490" windowHeight="7620" activeTab="2"/>
  </bookViews>
  <sheets>
    <sheet name="Erläuterungen" sheetId="2" r:id="rId1"/>
    <sheet name="Datengrundlage" sheetId="3" r:id="rId2"/>
    <sheet name="Kalkulation Mindestpreis" sheetId="4" r:id="rId3"/>
  </sheets>
  <definedNames>
    <definedName name="Arbeitszeitbedarf">Datengrundlage!$A$4:$D$7</definedName>
    <definedName name="EnergieMAT">Datengrundlage!$B$9</definedName>
    <definedName name="EnergieTränke">Datengrundlage!$B$10</definedName>
    <definedName name="Erlöse_bei_Verkauf_am_15._LT" localSheetId="2">'Kalkulation Mindestpreis'!$B$10</definedName>
    <definedName name="Erlöse_bei_Verkauf_am_15._LT">'Kalkulation Mindestpreis'!$B$10</definedName>
    <definedName name="Geburtsgewicht" localSheetId="2">'Kalkulation Mindestpreis'!$B$3</definedName>
    <definedName name="Geburtsgewicht">'Kalkulation Mindestpreis'!$B$3</definedName>
    <definedName name="Gewicht_14._LT">'Kalkulation Mindestpreis'!$B$4</definedName>
    <definedName name="Lebendmassezunahme" localSheetId="2">'Kalkulation Mindestpreis'!$B$6</definedName>
    <definedName name="Lebendmassezunahme">#REF!</definedName>
    <definedName name="MATKonz" localSheetId="2">'Kalkulation Mindestpreis'!$B$8</definedName>
    <definedName name="MATPreis" localSheetId="2">'Kalkulation Mindestpreis'!$B$7</definedName>
    <definedName name="Milchpreis" localSheetId="2">'Kalkulation Mindestpreis'!$B$9</definedName>
    <definedName name="Stundenlohn" localSheetId="2">'Kalkulation Mindestpreis'!$B$11</definedName>
    <definedName name="Tränkverfahren" localSheetId="2">'Kalkulation Mindestpreis'!$G$8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4" l="1"/>
  <c r="A25" i="4" l="1"/>
  <c r="B10" i="3"/>
  <c r="A24" i="4"/>
  <c r="B15" i="4" l="1"/>
  <c r="B17" i="4" s="1"/>
  <c r="B16" i="4" l="1"/>
  <c r="C14" i="4"/>
  <c r="C15" i="4" s="1"/>
  <c r="D14" i="4" l="1"/>
  <c r="E14" i="4" s="1"/>
  <c r="F14" i="4" s="1"/>
  <c r="G14" i="4" s="1"/>
  <c r="H14" i="4" s="1"/>
  <c r="I14" i="4" s="1"/>
  <c r="B18" i="4"/>
  <c r="B19" i="4"/>
  <c r="D15" i="4" l="1"/>
  <c r="E15" i="4" s="1"/>
  <c r="F15" i="4" s="1"/>
  <c r="G15" i="4" s="1"/>
  <c r="H15" i="4" s="1"/>
  <c r="I15" i="4" s="1"/>
  <c r="D5" i="3"/>
  <c r="D6" i="3"/>
  <c r="D7" i="3"/>
  <c r="F22" i="4" s="1"/>
  <c r="D4" i="3"/>
  <c r="C17" i="4" l="1"/>
  <c r="B22" i="4"/>
  <c r="C22" i="4"/>
  <c r="D22" i="4"/>
  <c r="E22" i="4"/>
  <c r="B21" i="4"/>
  <c r="B20" i="4"/>
  <c r="G22" i="4"/>
  <c r="D17" i="4" l="1"/>
  <c r="C16" i="4"/>
  <c r="B25" i="4"/>
  <c r="B28" i="4" s="1"/>
  <c r="B24" i="4"/>
  <c r="B27" i="4" s="1"/>
  <c r="I22" i="4"/>
  <c r="H22" i="4"/>
  <c r="C18" i="4" l="1"/>
  <c r="C20" i="4" s="1"/>
  <c r="C24" i="4" s="1"/>
  <c r="C27" i="4" s="1"/>
  <c r="C19" i="4"/>
  <c r="C21" i="4" s="1"/>
  <c r="C25" i="4" s="1"/>
  <c r="C28" i="4" s="1"/>
  <c r="D16" i="4"/>
  <c r="E17" i="4"/>
  <c r="D19" i="4" l="1"/>
  <c r="D21" i="4" s="1"/>
  <c r="D25" i="4" s="1"/>
  <c r="D28" i="4" s="1"/>
  <c r="D18" i="4"/>
  <c r="D20" i="4" s="1"/>
  <c r="D24" i="4" s="1"/>
  <c r="D27" i="4" s="1"/>
  <c r="E16" i="4"/>
  <c r="F17" i="4"/>
  <c r="F16" i="4" l="1"/>
  <c r="G17" i="4"/>
  <c r="E19" i="4"/>
  <c r="E21" i="4" s="1"/>
  <c r="E25" i="4" s="1"/>
  <c r="E28" i="4" s="1"/>
  <c r="E18" i="4"/>
  <c r="E20" i="4" s="1"/>
  <c r="E24" i="4" s="1"/>
  <c r="E27" i="4" s="1"/>
  <c r="G16" i="4" l="1"/>
  <c r="H17" i="4"/>
  <c r="F19" i="4"/>
  <c r="F21" i="4" s="1"/>
  <c r="F25" i="4" s="1"/>
  <c r="F28" i="4" s="1"/>
  <c r="F18" i="4"/>
  <c r="F20" i="4" s="1"/>
  <c r="F24" i="4" s="1"/>
  <c r="F27" i="4" s="1"/>
  <c r="G19" i="4" l="1"/>
  <c r="G21" i="4" s="1"/>
  <c r="G25" i="4" s="1"/>
  <c r="G28" i="4" s="1"/>
  <c r="G18" i="4"/>
  <c r="G20" i="4" s="1"/>
  <c r="G24" i="4" s="1"/>
  <c r="G27" i="4" s="1"/>
  <c r="H16" i="4"/>
  <c r="I17" i="4"/>
  <c r="I16" i="4" l="1"/>
  <c r="H18" i="4"/>
  <c r="H20" i="4" s="1"/>
  <c r="H24" i="4" s="1"/>
  <c r="H27" i="4" s="1"/>
  <c r="H19" i="4"/>
  <c r="H21" i="4" s="1"/>
  <c r="H25" i="4" s="1"/>
  <c r="H28" i="4" s="1"/>
  <c r="I18" i="4" l="1"/>
  <c r="I20" i="4" s="1"/>
  <c r="I24" i="4" s="1"/>
  <c r="I27" i="4" s="1"/>
  <c r="I19" i="4"/>
  <c r="I21" i="4" s="1"/>
  <c r="I25" i="4" s="1"/>
  <c r="I28" i="4" s="1"/>
</calcChain>
</file>

<file path=xl/sharedStrings.xml><?xml version="1.0" encoding="utf-8"?>
<sst xmlns="http://schemas.openxmlformats.org/spreadsheetml/2006/main" count="77" uniqueCount="72">
  <si>
    <t xml:space="preserve">kg </t>
  </si>
  <si>
    <t>g/Tag</t>
  </si>
  <si>
    <t>€/dt</t>
  </si>
  <si>
    <t>Kalkulation zur längeren Aufzucht männlicher Kälber aus der Milchkuhhaltung</t>
  </si>
  <si>
    <t>g/l</t>
  </si>
  <si>
    <t>€/Kalb</t>
  </si>
  <si>
    <t>€/AKh</t>
  </si>
  <si>
    <t>Tränkverfahren:</t>
  </si>
  <si>
    <t xml:space="preserve">Ct/kg </t>
  </si>
  <si>
    <t>Voraussetzungen für die vorliegende Kalkulation:</t>
  </si>
  <si>
    <t xml:space="preserve">1. es stehen ausreichend Tierplätze zur Verfügung, </t>
  </si>
  <si>
    <t>Tränkautomat</t>
  </si>
  <si>
    <t xml:space="preserve">4. es wird unterstellt, dass die Tiere in Gruppenhaltung auf Stroh aufgestallt werden, zusätzlicher Arbeitszeitbedarf für die </t>
  </si>
  <si>
    <t xml:space="preserve">    Reinigung der Tierplätze muss eingeplant werden, </t>
  </si>
  <si>
    <t>5. der höhere Strohbedarf bleibt außen vor</t>
  </si>
  <si>
    <t>Ziel:</t>
  </si>
  <si>
    <t>Gewicht 14. LT</t>
  </si>
  <si>
    <t>Datengrundlage</t>
  </si>
  <si>
    <t>Akmin/Tier und Tag</t>
  </si>
  <si>
    <t>Energiebedarf (MJ/d)</t>
  </si>
  <si>
    <t>Energiegehalt MAT-Pulver (MJ ME/kg)</t>
  </si>
  <si>
    <t>Energiegehalt/Liter Tränke (MJ ME)</t>
  </si>
  <si>
    <t>MAT-Konz. (g MAT/Liter Tränke)</t>
  </si>
  <si>
    <t>Lebendmasse (kg) zu Beginn</t>
  </si>
  <si>
    <t>Lebendmasse (kg) am Ende</t>
  </si>
  <si>
    <t>von</t>
  </si>
  <si>
    <t>bis</t>
  </si>
  <si>
    <t xml:space="preserve">Arbeitszeitbedarf </t>
  </si>
  <si>
    <t>Personalkosten</t>
  </si>
  <si>
    <t>2. zusätzlicher Personalbedarf kann über Stundenvergütung abgedeckt werden (es sollte keine zusätzliche AK erforderlich sein),</t>
  </si>
  <si>
    <t xml:space="preserve">    Grundlage der Kakulationen für den Arbeitszeitbedarf bilden die Ergebnisse aus Arbeitszeitstudien, die durch Mitarbeiter</t>
  </si>
  <si>
    <t xml:space="preserve">    der LFA M-V durchgeführt worden sind. </t>
  </si>
  <si>
    <t>Lohnt es sich, männliche Kälber länger als 14 Tage im Betrieb zu halten?</t>
  </si>
  <si>
    <t>6. der Strom- und Wasserbedarf konnte in der Kalkulation nicht berücksichtigt werden, da kein belastbares Datenmaterial vorliegt</t>
  </si>
  <si>
    <r>
      <t xml:space="preserve">Mit der vorliegenden Kalkulation soll der Landwirt eine </t>
    </r>
    <r>
      <rPr>
        <u/>
        <sz val="11"/>
        <color theme="1"/>
        <rFont val="Arial"/>
        <family val="2"/>
      </rPr>
      <t>Entscheidungsgrundlage</t>
    </r>
    <r>
      <rPr>
        <sz val="11"/>
        <color theme="1"/>
        <rFont val="Arial"/>
        <family val="2"/>
      </rPr>
      <t xml:space="preserve"> erhalten, ob sich die </t>
    </r>
    <r>
      <rPr>
        <b/>
        <i/>
        <sz val="11"/>
        <color theme="1"/>
        <rFont val="Arial"/>
        <family val="2"/>
      </rPr>
      <t>längere Aufzucht</t>
    </r>
    <r>
      <rPr>
        <sz val="11"/>
        <color theme="1"/>
        <rFont val="Arial"/>
        <family val="2"/>
      </rPr>
      <t xml:space="preserve"> </t>
    </r>
  </si>
  <si>
    <t>Lebendmassezunahmen,</t>
  </si>
  <si>
    <t>Geburtsgewicht</t>
  </si>
  <si>
    <t>Kälbererlös bei Verkauf 14 Tage alter männlicher Kälber</t>
  </si>
  <si>
    <t>Personalkosten je Arbeitskraftstunde (inkl. Lohnnebenkosten)</t>
  </si>
  <si>
    <t>ERGEBNIS</t>
  </si>
  <si>
    <t>(bitte die entsprechenden Felder mit Daten füllen)</t>
  </si>
  <si>
    <t>Das Ergebnis der Kalkulation zeigt , wie viel das Kalb unter den entsprechenden Bedingungen erzielen müsste, um den Deckungs-</t>
  </si>
  <si>
    <t>Bitte auswählen</t>
  </si>
  <si>
    <t>bitte den betrieblichen Bedingungen anpassen</t>
  </si>
  <si>
    <t xml:space="preserve">7. es wurde aus Gründen der Vereinfachung darauf verzichtet, eine Abtränkkurve zu installieren, der Energiebedarf bleibt gleich,  </t>
  </si>
  <si>
    <t xml:space="preserve">   wird nur über andere Futtermittel gedeckt</t>
  </si>
  <si>
    <t>männlicher Kälber lohnen könnte. In der Kalkulation sind folgende Variablen berückschtigt:</t>
  </si>
  <si>
    <t>Preise für Vollmich bzw. Milchaustauscher,</t>
  </si>
  <si>
    <t xml:space="preserve">Länge des zusätzlichen Haltungsabschnittes über 14 Tage hinaus (von 7-56 Tagen) </t>
  </si>
  <si>
    <t>Milchtaxi + Gruppentränke</t>
  </si>
  <si>
    <t xml:space="preserve">Milchtaxi + Einzeltränke </t>
  </si>
  <si>
    <t xml:space="preserve">Kanne + Einzeltränke </t>
  </si>
  <si>
    <t>Milchtaxi + Einzeltränke (Nuckeleimer)</t>
  </si>
  <si>
    <t xml:space="preserve">3. der Personalaufwand ist stark abhängig vom Tränkeverfahren, zur Auswahl stehen </t>
  </si>
  <si>
    <r>
      <t xml:space="preserve">Kanne + Einzeltränke </t>
    </r>
    <r>
      <rPr>
        <b/>
        <sz val="11"/>
        <color theme="4"/>
        <rFont val="Arial"/>
        <family val="2"/>
      </rPr>
      <t>(bitte auf das Feld gehen und das Verfahren anklicken)</t>
    </r>
  </si>
  <si>
    <t xml:space="preserve">  kg </t>
  </si>
  <si>
    <t>Mittelwert</t>
  </si>
  <si>
    <t>Kosten MAT</t>
  </si>
  <si>
    <t>Kosten Vollmilch</t>
  </si>
  <si>
    <t>Preis für Milchaustauscher</t>
  </si>
  <si>
    <t>Milchpreis</t>
  </si>
  <si>
    <t>Erlöse bei Verkauf am 15. LT</t>
  </si>
  <si>
    <t>Stundenlohn</t>
  </si>
  <si>
    <t>Tageszunahme</t>
  </si>
  <si>
    <t>Bedarf MAT-Tränke (l/d)</t>
  </si>
  <si>
    <t>Bedarf Vollmilch (l/d)</t>
  </si>
  <si>
    <t>Lebendmassezunahme bis 14. Lebenstag</t>
  </si>
  <si>
    <t>Mindesterlös für Kälber bei Vollmilchtränke</t>
  </si>
  <si>
    <t>Mindesterlös für Kälber bei MAT-Tränke</t>
  </si>
  <si>
    <t>Haltungsdauer über den 14. Lebenstag hinaus (in Tagen)</t>
  </si>
  <si>
    <t>Lebendmassezunahme ab 15. Lebenstag (Betriebsniveau)</t>
  </si>
  <si>
    <t>beitrag zu verbessern. Erst wenn dieser Mindesterlös überschritten wird, ist die Verlängerung der Haltungsdauer wirtschaftlich.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</si>
</sst>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.0"/>
    <numFmt numFmtId="165" formatCode="_-* #,##0\ &quot;€&quot;_-;\-* #,##0\ &quot;€&quot;_-;_-* &quot;-&quot;??\ &quot;€&quot;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4" tint="-0.249977111117893"/>
      <name val="Arial"/>
      <family val="2"/>
    </font>
    <font>
      <b/>
      <i/>
      <sz val="11"/>
      <color theme="1"/>
      <name val="Arial"/>
      <family val="2"/>
    </font>
    <font>
      <u/>
      <sz val="11"/>
      <color theme="1"/>
      <name val="Arial"/>
      <family val="2"/>
    </font>
    <font>
      <b/>
      <sz val="14"/>
      <color rgb="FF3A73C6"/>
      <name val="Arial"/>
      <family val="2"/>
    </font>
    <font>
      <b/>
      <sz val="14"/>
      <color rgb="FF3A73C6"/>
      <name val="Calibri"/>
      <family val="2"/>
      <scheme val="minor"/>
    </font>
    <font>
      <b/>
      <i/>
      <sz val="11"/>
      <color theme="4" tint="-0.249977111117893"/>
      <name val="Arial"/>
      <family val="2"/>
    </font>
    <font>
      <i/>
      <sz val="11"/>
      <color theme="1"/>
      <name val="Arial"/>
      <family val="2"/>
    </font>
    <font>
      <sz val="8"/>
      <color theme="1" tint="0.499984740745262"/>
      <name val="Arial"/>
      <family val="2"/>
    </font>
    <font>
      <b/>
      <sz val="11"/>
      <color theme="4"/>
      <name val="Arial"/>
      <family val="2"/>
    </font>
    <font>
      <sz val="11"/>
      <color theme="1"/>
      <name val="Calibri"/>
      <family val="2"/>
      <scheme val="minor"/>
    </font>
    <font>
      <i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auto="1"/>
      </patternFill>
    </fill>
    <fill>
      <gradientFill type="path">
        <stop position="0">
          <color theme="0"/>
        </stop>
        <stop position="1">
          <color theme="0" tint="-0.34900967436750391"/>
        </stop>
      </gradientFill>
    </fill>
    <fill>
      <patternFill patternType="solid">
        <fgColor theme="2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theme="2" tint="-0.249977111117893"/>
      </left>
      <right style="medium">
        <color theme="2" tint="-0.249977111117893"/>
      </right>
      <top style="medium">
        <color theme="2" tint="-0.249977111117893"/>
      </top>
      <bottom style="medium">
        <color theme="2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2"/>
      </left>
      <right/>
      <top/>
      <bottom style="medium">
        <color theme="2"/>
      </bottom>
      <diagonal/>
    </border>
    <border>
      <left/>
      <right/>
      <top/>
      <bottom style="medium">
        <color theme="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3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horizontal="center"/>
    </xf>
    <xf numFmtId="0" fontId="1" fillId="0" borderId="2" xfId="0" applyFont="1" applyBorder="1"/>
    <xf numFmtId="0" fontId="2" fillId="0" borderId="2" xfId="0" applyFont="1" applyBorder="1" applyAlignment="1">
      <alignment horizontal="center"/>
    </xf>
    <xf numFmtId="0" fontId="1" fillId="0" borderId="2" xfId="0" applyFont="1" applyBorder="1" applyAlignment="1">
      <alignment horizontal="right" indent="2"/>
    </xf>
    <xf numFmtId="2" fontId="1" fillId="0" borderId="2" xfId="0" applyNumberFormat="1" applyFont="1" applyBorder="1" applyAlignment="1">
      <alignment horizontal="right" indent="2"/>
    </xf>
    <xf numFmtId="0" fontId="5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3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/>
    <xf numFmtId="0" fontId="0" fillId="4" borderId="0" xfId="0" applyFill="1" applyAlignment="1">
      <alignment vertical="center"/>
    </xf>
    <xf numFmtId="0" fontId="0" fillId="4" borderId="0" xfId="0" applyFill="1"/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164" fontId="1" fillId="0" borderId="2" xfId="0" applyNumberFormat="1" applyFont="1" applyBorder="1" applyAlignment="1">
      <alignment horizontal="right" vertical="center"/>
    </xf>
    <xf numFmtId="1" fontId="1" fillId="0" borderId="2" xfId="0" applyNumberFormat="1" applyFont="1" applyBorder="1" applyAlignment="1">
      <alignment horizontal="right" vertical="center"/>
    </xf>
    <xf numFmtId="0" fontId="10" fillId="0" borderId="0" xfId="0" applyFont="1" applyAlignment="1">
      <alignment vertical="center"/>
    </xf>
    <xf numFmtId="165" fontId="1" fillId="0" borderId="2" xfId="1" applyNumberFormat="1" applyFont="1" applyBorder="1" applyAlignment="1">
      <alignment horizontal="right" vertical="center"/>
    </xf>
    <xf numFmtId="1" fontId="1" fillId="0" borderId="2" xfId="0" applyNumberFormat="1" applyFont="1" applyFill="1" applyBorder="1" applyAlignment="1">
      <alignment vertical="center"/>
    </xf>
    <xf numFmtId="1" fontId="1" fillId="0" borderId="2" xfId="0" applyNumberFormat="1" applyFont="1" applyBorder="1" applyAlignment="1">
      <alignment vertical="center"/>
    </xf>
    <xf numFmtId="165" fontId="1" fillId="5" borderId="2" xfId="1" applyNumberFormat="1" applyFont="1" applyFill="1" applyBorder="1" applyAlignment="1">
      <alignment horizontal="right" vertical="center"/>
    </xf>
    <xf numFmtId="0" fontId="1" fillId="5" borderId="2" xfId="0" applyFont="1" applyFill="1" applyBorder="1" applyAlignment="1">
      <alignment vertical="center" wrapText="1"/>
    </xf>
    <xf numFmtId="165" fontId="2" fillId="0" borderId="2" xfId="1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horizontal="right"/>
    </xf>
    <xf numFmtId="1" fontId="14" fillId="6" borderId="0" xfId="0" applyNumberFormat="1" applyFont="1" applyFill="1"/>
    <xf numFmtId="0" fontId="10" fillId="0" borderId="0" xfId="0" applyFont="1" applyAlignment="1">
      <alignment horizontal="left" vertical="center"/>
    </xf>
    <xf numFmtId="1" fontId="5" fillId="2" borderId="1" xfId="0" applyNumberFormat="1" applyFont="1" applyFill="1" applyBorder="1" applyAlignment="1" applyProtection="1">
      <alignment vertical="center"/>
      <protection locked="0"/>
    </xf>
    <xf numFmtId="2" fontId="5" fillId="2" borderId="1" xfId="0" applyNumberFormat="1" applyFont="1" applyFill="1" applyBorder="1" applyAlignment="1" applyProtection="1">
      <alignment vertical="center"/>
      <protection locked="0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 vertic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2" fontId="1" fillId="3" borderId="4" xfId="0" applyNumberFormat="1" applyFont="1" applyFill="1" applyBorder="1" applyAlignment="1" applyProtection="1">
      <alignment horizontal="center" vertical="center"/>
      <protection locked="0"/>
    </xf>
    <xf numFmtId="2" fontId="1" fillId="3" borderId="5" xfId="0" applyNumberFormat="1" applyFont="1" applyFill="1" applyBorder="1" applyAlignment="1" applyProtection="1">
      <alignment horizontal="center" vertical="center"/>
      <protection locked="0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colors>
    <mruColors>
      <color rgb="FF3A73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180975</xdr:colOff>
      <xdr:row>0</xdr:row>
      <xdr:rowOff>0</xdr:rowOff>
    </xdr:from>
    <xdr:to>
      <xdr:col>10</xdr:col>
      <xdr:colOff>1009651</xdr:colOff>
      <xdr:row>1</xdr:row>
      <xdr:rowOff>219075</xdr:rowOff>
    </xdr:to>
    <xdr:grpSp>
      <xdr:nvGrpSpPr>
        <xdr:cNvPr id="2" name="Gruppieren 1"/>
        <xdr:cNvGrpSpPr/>
      </xdr:nvGrpSpPr>
      <xdr:grpSpPr>
        <a:xfrm>
          <a:off x="7372350" y="0"/>
          <a:ext cx="828676" cy="600075"/>
          <a:chOff x="6496050" y="85725"/>
          <a:chExt cx="847725" cy="763300"/>
        </a:xfrm>
      </xdr:grpSpPr>
      <xdr:pic>
        <xdr:nvPicPr>
          <xdr:cNvPr id="3" name="Picture 5" descr="mvlogo2">
            <a:extLst>
              <a:ext uri="{FF2B5EF4-FFF2-40B4-BE49-F238E27FC236}">
                <a16:creationId xmlns:a16="http://schemas.microsoft.com/office/drawing/2014/main" xmlns="" id="{00000000-0008-0000-0E00-00001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 flipH="1">
            <a:off x="6543675" y="85725"/>
            <a:ext cx="776815" cy="56485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Textfeld 3"/>
          <xdr:cNvSpPr txBox="1"/>
        </xdr:nvSpPr>
        <xdr:spPr>
          <a:xfrm>
            <a:off x="6496050" y="609600"/>
            <a:ext cx="847725" cy="2394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de-DE" sz="500">
                <a:latin typeface="Arial Narrow" panose="020B0606020202030204" pitchFamily="34" charset="0"/>
              </a:rPr>
              <a:t>Landesforschungsanstalt für Landwirtschaft und Fischerei 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0</xdr:row>
      <xdr:rowOff>0</xdr:rowOff>
    </xdr:from>
    <xdr:to>
      <xdr:col>5</xdr:col>
      <xdr:colOff>19050</xdr:colOff>
      <xdr:row>3</xdr:row>
      <xdr:rowOff>104774</xdr:rowOff>
    </xdr:to>
    <xdr:grpSp>
      <xdr:nvGrpSpPr>
        <xdr:cNvPr id="2" name="Gruppieren 1"/>
        <xdr:cNvGrpSpPr/>
      </xdr:nvGrpSpPr>
      <xdr:grpSpPr>
        <a:xfrm>
          <a:off x="5095875" y="0"/>
          <a:ext cx="847725" cy="876299"/>
          <a:chOff x="6496050" y="85725"/>
          <a:chExt cx="847725" cy="763300"/>
        </a:xfrm>
      </xdr:grpSpPr>
      <xdr:pic>
        <xdr:nvPicPr>
          <xdr:cNvPr id="3" name="Picture 5" descr="mvlogo2">
            <a:extLst>
              <a:ext uri="{FF2B5EF4-FFF2-40B4-BE49-F238E27FC236}">
                <a16:creationId xmlns:a16="http://schemas.microsoft.com/office/drawing/2014/main" xmlns="" id="{00000000-0008-0000-0E00-00001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 flipH="1">
            <a:off x="6543675" y="85725"/>
            <a:ext cx="776815" cy="56485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Textfeld 3"/>
          <xdr:cNvSpPr txBox="1"/>
        </xdr:nvSpPr>
        <xdr:spPr>
          <a:xfrm>
            <a:off x="6496050" y="609600"/>
            <a:ext cx="847725" cy="2394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de-DE" sz="500">
                <a:latin typeface="Arial Narrow" panose="020B0606020202030204" pitchFamily="34" charset="0"/>
              </a:rPr>
              <a:t>Landesforschungsanstalt für Landwirtschaft und Fischerei 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514350</xdr:colOff>
      <xdr:row>0</xdr:row>
      <xdr:rowOff>180976</xdr:rowOff>
    </xdr:from>
    <xdr:to>
      <xdr:col>8</xdr:col>
      <xdr:colOff>600076</xdr:colOff>
      <xdr:row>4</xdr:row>
      <xdr:rowOff>95250</xdr:rowOff>
    </xdr:to>
    <xdr:grpSp>
      <xdr:nvGrpSpPr>
        <xdr:cNvPr id="5" name="Gruppieren 4"/>
        <xdr:cNvGrpSpPr/>
      </xdr:nvGrpSpPr>
      <xdr:grpSpPr>
        <a:xfrm>
          <a:off x="8172450" y="180976"/>
          <a:ext cx="714376" cy="600074"/>
          <a:chOff x="6496050" y="85725"/>
          <a:chExt cx="847725" cy="763300"/>
        </a:xfrm>
      </xdr:grpSpPr>
      <xdr:pic>
        <xdr:nvPicPr>
          <xdr:cNvPr id="6" name="Picture 5" descr="mvlogo2">
            <a:extLst>
              <a:ext uri="{FF2B5EF4-FFF2-40B4-BE49-F238E27FC236}">
                <a16:creationId xmlns:a16="http://schemas.microsoft.com/office/drawing/2014/main" xmlns="" id="{00000000-0008-0000-0E00-00001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 flipH="1">
            <a:off x="6543675" y="85725"/>
            <a:ext cx="776815" cy="56485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7" name="Textfeld 6"/>
          <xdr:cNvSpPr txBox="1"/>
        </xdr:nvSpPr>
        <xdr:spPr>
          <a:xfrm>
            <a:off x="6496050" y="609600"/>
            <a:ext cx="847725" cy="2394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de-DE" sz="500">
                <a:latin typeface="Arial Narrow" panose="020B0606020202030204" pitchFamily="34" charset="0"/>
              </a:rPr>
              <a:t>Landesforschungsanstalt für Landwirtschaft und Fischerei 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U31"/>
  <sheetViews>
    <sheetView showGridLines="0" topLeftCell="A7" workbookViewId="0">
      <selection activeCell="A31" sqref="A31"/>
    </sheetView>
  </sheetViews>
  <sheetFormatPr baseColWidth="10" defaultRowHeight="15" x14ac:dyDescent="0.25"/>
  <cols>
    <col min="1" max="1" width="5" style="1" customWidth="1"/>
    <col min="2" max="10" width="11.42578125" style="1"/>
    <col min="11" max="11" width="16" customWidth="1"/>
  </cols>
  <sheetData>
    <row r="1" spans="1:21" s="10" customFormat="1" ht="30" customHeight="1" x14ac:dyDescent="0.25">
      <c r="A1" s="11" t="s">
        <v>32</v>
      </c>
      <c r="B1" s="9"/>
      <c r="C1" s="9"/>
      <c r="D1" s="9"/>
      <c r="E1" s="9"/>
      <c r="F1" s="9"/>
      <c r="G1" s="9"/>
      <c r="H1" s="9"/>
      <c r="I1" s="9"/>
      <c r="J1" s="9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ht="19.5" customHeight="1" x14ac:dyDescent="0.25">
      <c r="A2" s="12" t="s">
        <v>9</v>
      </c>
      <c r="L2" s="18"/>
      <c r="M2" s="18"/>
      <c r="N2" s="18"/>
      <c r="O2" s="18"/>
      <c r="P2" s="18"/>
      <c r="Q2" s="18"/>
      <c r="R2" s="18"/>
      <c r="S2" s="18"/>
      <c r="T2" s="18"/>
      <c r="U2" s="18"/>
    </row>
    <row r="3" spans="1:21" ht="17.25" customHeight="1" x14ac:dyDescent="0.25">
      <c r="A3" s="1" t="s">
        <v>10</v>
      </c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17.25" customHeight="1" x14ac:dyDescent="0.25">
      <c r="A4" s="1" t="s">
        <v>29</v>
      </c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17.25" customHeight="1" x14ac:dyDescent="0.25">
      <c r="A5" s="1" t="s">
        <v>53</v>
      </c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17.25" customHeight="1" x14ac:dyDescent="0.25">
      <c r="B6" s="1" t="s">
        <v>11</v>
      </c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17.25" customHeight="1" x14ac:dyDescent="0.25">
      <c r="B7" s="1" t="s">
        <v>49</v>
      </c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17.25" customHeight="1" x14ac:dyDescent="0.25">
      <c r="B8" s="1" t="s">
        <v>52</v>
      </c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ht="17.25" customHeight="1" x14ac:dyDescent="0.25">
      <c r="B9" s="1" t="s">
        <v>54</v>
      </c>
      <c r="L9" s="18"/>
      <c r="M9" s="18"/>
      <c r="N9" s="18"/>
      <c r="O9" s="18"/>
      <c r="P9" s="18"/>
      <c r="Q9" s="18"/>
      <c r="R9" s="18"/>
      <c r="S9" s="18"/>
      <c r="T9" s="18"/>
      <c r="U9" s="18"/>
    </row>
    <row r="10" spans="1:21" ht="17.25" customHeight="1" x14ac:dyDescent="0.25">
      <c r="A10" s="1" t="s">
        <v>30</v>
      </c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 spans="1:21" ht="17.25" customHeight="1" x14ac:dyDescent="0.25">
      <c r="A11" s="1" t="s">
        <v>31</v>
      </c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 spans="1:21" ht="17.25" customHeight="1" x14ac:dyDescent="0.25">
      <c r="A12" s="1" t="s">
        <v>12</v>
      </c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 spans="1:21" ht="17.25" customHeight="1" x14ac:dyDescent="0.25">
      <c r="A13" s="1" t="s">
        <v>13</v>
      </c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 spans="1:21" ht="17.25" customHeight="1" x14ac:dyDescent="0.25">
      <c r="A14" s="1" t="s">
        <v>14</v>
      </c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 spans="1:21" ht="17.25" customHeight="1" x14ac:dyDescent="0.25">
      <c r="A15" s="1" t="s">
        <v>33</v>
      </c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 spans="1:21" ht="17.25" customHeight="1" x14ac:dyDescent="0.25">
      <c r="A16" s="1" t="s">
        <v>44</v>
      </c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 spans="1:21" ht="17.25" customHeight="1" x14ac:dyDescent="0.25">
      <c r="A17" s="1" t="s">
        <v>45</v>
      </c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 spans="1:21" ht="17.25" customHeight="1" x14ac:dyDescent="0.25">
      <c r="A18" s="8" t="s">
        <v>15</v>
      </c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 spans="1:21" ht="17.25" customHeight="1" x14ac:dyDescent="0.25">
      <c r="A19" s="1" t="s">
        <v>34</v>
      </c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 spans="1:21" ht="17.25" customHeight="1" x14ac:dyDescent="0.25">
      <c r="A20" s="1" t="s">
        <v>46</v>
      </c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 spans="1:21" ht="17.25" customHeight="1" x14ac:dyDescent="0.25">
      <c r="B21" s="1" t="s">
        <v>35</v>
      </c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 spans="1:21" ht="17.25" customHeight="1" x14ac:dyDescent="0.25">
      <c r="B22" s="1" t="s">
        <v>47</v>
      </c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 spans="1:21" ht="17.25" customHeight="1" x14ac:dyDescent="0.25">
      <c r="B23" s="1" t="s">
        <v>48</v>
      </c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 spans="1:21" ht="17.25" customHeight="1" x14ac:dyDescent="0.25">
      <c r="B24" s="1" t="s">
        <v>36</v>
      </c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 spans="1:21" ht="17.25" customHeight="1" x14ac:dyDescent="0.25">
      <c r="B25" s="1" t="s">
        <v>37</v>
      </c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 spans="1:21" ht="17.25" customHeight="1" x14ac:dyDescent="0.25">
      <c r="B26" s="1" t="s">
        <v>38</v>
      </c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 spans="1:21" ht="14.25" customHeight="1" x14ac:dyDescent="0.25">
      <c r="B27" s="16" t="s">
        <v>40</v>
      </c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 spans="1:21" x14ac:dyDescent="0.25">
      <c r="A28" s="8" t="s">
        <v>39</v>
      </c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 spans="1:21" x14ac:dyDescent="0.25">
      <c r="A29" s="1" t="s">
        <v>41</v>
      </c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 spans="1:21" x14ac:dyDescent="0.25">
      <c r="A30" s="1" t="s">
        <v>71</v>
      </c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 spans="1:21" x14ac:dyDescent="0.25">
      <c r="L31" s="18"/>
      <c r="M31" s="18"/>
      <c r="N31" s="18"/>
      <c r="O31" s="18"/>
      <c r="P31" s="18"/>
      <c r="Q31" s="18"/>
      <c r="R31" s="18"/>
      <c r="S31" s="18"/>
      <c r="T31" s="18"/>
      <c r="U31" s="18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J11"/>
  <sheetViews>
    <sheetView showGridLines="0" workbookViewId="0">
      <selection activeCell="C20" sqref="C20"/>
    </sheetView>
  </sheetViews>
  <sheetFormatPr baseColWidth="10" defaultRowHeight="15" x14ac:dyDescent="0.25"/>
  <cols>
    <col min="1" max="1" width="39" style="1" customWidth="1"/>
    <col min="2" max="2" width="14.28515625" style="1" customWidth="1"/>
    <col min="3" max="3" width="12.7109375" style="1" customWidth="1"/>
    <col min="4" max="10" width="11.42578125" style="1"/>
  </cols>
  <sheetData>
    <row r="1" spans="1:10" s="15" customFormat="1" ht="30.75" customHeight="1" x14ac:dyDescent="0.25">
      <c r="A1" s="14" t="s">
        <v>17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25">
      <c r="A2" s="40" t="s">
        <v>27</v>
      </c>
      <c r="B2" s="41" t="s">
        <v>18</v>
      </c>
      <c r="C2" s="42"/>
      <c r="D2" s="43"/>
    </row>
    <row r="3" spans="1:10" x14ac:dyDescent="0.25">
      <c r="A3" s="40"/>
      <c r="B3" s="13" t="s">
        <v>25</v>
      </c>
      <c r="C3" s="5" t="s">
        <v>26</v>
      </c>
      <c r="D3" s="39" t="s">
        <v>56</v>
      </c>
    </row>
    <row r="4" spans="1:10" x14ac:dyDescent="0.25">
      <c r="A4" s="4" t="s">
        <v>11</v>
      </c>
      <c r="B4" s="7">
        <v>0.97</v>
      </c>
      <c r="C4" s="7">
        <v>1.29</v>
      </c>
      <c r="D4" s="7">
        <f>AVERAGE(B4:C4)</f>
        <v>1.1299999999999999</v>
      </c>
    </row>
    <row r="5" spans="1:10" x14ac:dyDescent="0.25">
      <c r="A5" s="4" t="s">
        <v>49</v>
      </c>
      <c r="B5" s="6">
        <v>2.02</v>
      </c>
      <c r="C5" s="6">
        <v>2.99</v>
      </c>
      <c r="D5" s="7">
        <f t="shared" ref="D5:D7" si="0">AVERAGE(B5:C5)</f>
        <v>2.5049999999999999</v>
      </c>
    </row>
    <row r="6" spans="1:10" x14ac:dyDescent="0.25">
      <c r="A6" s="4" t="s">
        <v>50</v>
      </c>
      <c r="B6" s="6">
        <v>2.37</v>
      </c>
      <c r="C6" s="6">
        <v>3.54</v>
      </c>
      <c r="D6" s="7">
        <f t="shared" si="0"/>
        <v>2.9550000000000001</v>
      </c>
    </row>
    <row r="7" spans="1:10" x14ac:dyDescent="0.25">
      <c r="A7" s="4" t="s">
        <v>51</v>
      </c>
      <c r="B7" s="7">
        <v>8</v>
      </c>
      <c r="C7" s="7">
        <v>11.53</v>
      </c>
      <c r="D7" s="7">
        <f t="shared" si="0"/>
        <v>9.7650000000000006</v>
      </c>
    </row>
    <row r="8" spans="1:10" x14ac:dyDescent="0.25">
      <c r="B8" s="2"/>
    </row>
    <row r="9" spans="1:10" x14ac:dyDescent="0.25">
      <c r="A9" s="1" t="s">
        <v>20</v>
      </c>
      <c r="B9" s="3">
        <v>18</v>
      </c>
      <c r="H9"/>
      <c r="I9"/>
      <c r="J9"/>
    </row>
    <row r="10" spans="1:10" x14ac:dyDescent="0.25">
      <c r="A10" s="1" t="s">
        <v>21</v>
      </c>
      <c r="B10" s="3">
        <f>EnergieMAT*'Kalkulation Mindestpreis'!MATKonz/1000</f>
        <v>2.88</v>
      </c>
      <c r="H10"/>
      <c r="I10"/>
      <c r="J10"/>
    </row>
    <row r="11" spans="1:10" x14ac:dyDescent="0.25">
      <c r="B11" s="2"/>
    </row>
  </sheetData>
  <mergeCells count="2">
    <mergeCell ref="A2:A3"/>
    <mergeCell ref="B2:D2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showGridLines="0"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31" sqref="E31"/>
    </sheetView>
  </sheetViews>
  <sheetFormatPr baseColWidth="10" defaultRowHeight="15" outlineLevelRow="1" x14ac:dyDescent="0.25"/>
  <cols>
    <col min="1" max="1" width="58.28515625" style="9" customWidth="1"/>
    <col min="2" max="8" width="9.42578125" style="9" customWidth="1"/>
    <col min="9" max="9" width="9.42578125" style="10" customWidth="1"/>
    <col min="10" max="16384" width="11.42578125" style="10"/>
  </cols>
  <sheetData>
    <row r="1" spans="1:11" ht="15.75" x14ac:dyDescent="0.25">
      <c r="A1" s="19" t="s">
        <v>3</v>
      </c>
    </row>
    <row r="2" spans="1:11" ht="6.75" customHeight="1" thickBot="1" x14ac:dyDescent="0.3"/>
    <row r="3" spans="1:11" ht="15.75" thickBot="1" x14ac:dyDescent="0.25">
      <c r="A3" s="9" t="s">
        <v>36</v>
      </c>
      <c r="B3" s="37">
        <v>42</v>
      </c>
      <c r="C3" s="9" t="s">
        <v>55</v>
      </c>
      <c r="D3" s="1"/>
      <c r="E3" s="1"/>
      <c r="F3" s="1"/>
    </row>
    <row r="4" spans="1:11" ht="15.75" thickBot="1" x14ac:dyDescent="0.25">
      <c r="A4" s="9" t="s">
        <v>16</v>
      </c>
      <c r="B4" s="37">
        <v>50</v>
      </c>
      <c r="C4" s="20" t="s">
        <v>0</v>
      </c>
      <c r="D4" s="10"/>
      <c r="E4" s="1"/>
      <c r="F4" s="1"/>
    </row>
    <row r="5" spans="1:11" ht="15.75" thickBot="1" x14ac:dyDescent="0.25">
      <c r="A5" s="27" t="s">
        <v>66</v>
      </c>
      <c r="B5" s="35">
        <f>(B4-B3)/14*1000</f>
        <v>571.42857142857144</v>
      </c>
      <c r="C5" s="36" t="s">
        <v>1</v>
      </c>
      <c r="D5" s="10"/>
      <c r="E5" s="1"/>
      <c r="F5" s="1"/>
    </row>
    <row r="6" spans="1:11" ht="15.75" thickBot="1" x14ac:dyDescent="0.3">
      <c r="A6" s="9" t="s">
        <v>70</v>
      </c>
      <c r="B6" s="37">
        <v>700</v>
      </c>
      <c r="C6" s="20" t="s">
        <v>1</v>
      </c>
      <c r="D6" s="10"/>
    </row>
    <row r="7" spans="1:11" ht="15.75" thickBot="1" x14ac:dyDescent="0.3">
      <c r="A7" s="9" t="s">
        <v>59</v>
      </c>
      <c r="B7" s="38">
        <v>165</v>
      </c>
      <c r="C7" s="20" t="s">
        <v>2</v>
      </c>
    </row>
    <row r="8" spans="1:11" ht="15.75" thickBot="1" x14ac:dyDescent="0.3">
      <c r="A8" s="9" t="s">
        <v>22</v>
      </c>
      <c r="B8" s="37">
        <v>160</v>
      </c>
      <c r="C8" s="20" t="s">
        <v>4</v>
      </c>
      <c r="E8" s="44" t="s">
        <v>7</v>
      </c>
      <c r="F8" s="45"/>
      <c r="G8" s="46" t="s">
        <v>49</v>
      </c>
      <c r="H8" s="47"/>
      <c r="I8" s="47"/>
    </row>
    <row r="9" spans="1:11" ht="15.75" thickBot="1" x14ac:dyDescent="0.3">
      <c r="A9" s="9" t="s">
        <v>60</v>
      </c>
      <c r="B9" s="38">
        <v>30</v>
      </c>
      <c r="C9" s="20" t="s">
        <v>8</v>
      </c>
      <c r="G9" s="21" t="s">
        <v>42</v>
      </c>
    </row>
    <row r="10" spans="1:11" ht="15.75" thickBot="1" x14ac:dyDescent="0.3">
      <c r="A10" s="9" t="s">
        <v>61</v>
      </c>
      <c r="B10" s="38">
        <v>60</v>
      </c>
      <c r="C10" s="20" t="s">
        <v>5</v>
      </c>
    </row>
    <row r="11" spans="1:11" ht="15.75" thickBot="1" x14ac:dyDescent="0.3">
      <c r="A11" s="9" t="s">
        <v>62</v>
      </c>
      <c r="B11" s="38">
        <v>14.75</v>
      </c>
      <c r="C11" s="20" t="s">
        <v>6</v>
      </c>
    </row>
    <row r="12" spans="1:11" x14ac:dyDescent="0.25">
      <c r="A12" s="21" t="s">
        <v>43</v>
      </c>
    </row>
    <row r="13" spans="1:11" ht="18" hidden="1" customHeight="1" x14ac:dyDescent="0.25">
      <c r="A13" s="24" t="s">
        <v>63</v>
      </c>
      <c r="B13" s="29"/>
      <c r="C13" s="30"/>
      <c r="D13" s="30"/>
      <c r="E13" s="30"/>
      <c r="F13" s="30"/>
      <c r="G13" s="30"/>
      <c r="H13" s="30"/>
      <c r="I13" s="30"/>
      <c r="K13" s="9"/>
    </row>
    <row r="14" spans="1:11" ht="21.95" customHeight="1" x14ac:dyDescent="0.25">
      <c r="A14" s="22" t="s">
        <v>69</v>
      </c>
      <c r="B14" s="23">
        <v>7</v>
      </c>
      <c r="C14" s="23">
        <f>+$B$14+B14</f>
        <v>14</v>
      </c>
      <c r="D14" s="23">
        <f t="shared" ref="D14:I14" si="0">+$B$14+C14</f>
        <v>21</v>
      </c>
      <c r="E14" s="23">
        <f t="shared" si="0"/>
        <v>28</v>
      </c>
      <c r="F14" s="23">
        <f t="shared" si="0"/>
        <v>35</v>
      </c>
      <c r="G14" s="23">
        <f t="shared" si="0"/>
        <v>42</v>
      </c>
      <c r="H14" s="23">
        <f t="shared" si="0"/>
        <v>49</v>
      </c>
      <c r="I14" s="23">
        <f t="shared" si="0"/>
        <v>56</v>
      </c>
      <c r="J14" s="9"/>
      <c r="K14" s="9"/>
    </row>
    <row r="15" spans="1:11" ht="18" hidden="1" customHeight="1" x14ac:dyDescent="0.2">
      <c r="A15" s="24" t="s">
        <v>23</v>
      </c>
      <c r="B15" s="29">
        <f>Gewicht_14._LT</f>
        <v>50</v>
      </c>
      <c r="C15" s="4">
        <f>B15+(C14-B14)*$B$6/1000</f>
        <v>54.9</v>
      </c>
      <c r="D15" s="4">
        <f t="shared" ref="D15:I15" si="1">C15+(D14-C14)*$B$6/1000</f>
        <v>59.8</v>
      </c>
      <c r="E15" s="4">
        <f t="shared" si="1"/>
        <v>64.7</v>
      </c>
      <c r="F15" s="4">
        <f t="shared" si="1"/>
        <v>69.600000000000009</v>
      </c>
      <c r="G15" s="4">
        <f t="shared" si="1"/>
        <v>74.500000000000014</v>
      </c>
      <c r="H15" s="4">
        <f t="shared" si="1"/>
        <v>79.40000000000002</v>
      </c>
      <c r="I15" s="4">
        <f t="shared" si="1"/>
        <v>84.300000000000026</v>
      </c>
      <c r="K15" s="9"/>
    </row>
    <row r="16" spans="1:11" ht="18" hidden="1" customHeight="1" x14ac:dyDescent="0.2">
      <c r="A16" s="24" t="s">
        <v>19</v>
      </c>
      <c r="B16" s="34">
        <f>B15^0.75*0.537+(14.9*$B$6/1000)+($B$6-600)/1000*0.005</f>
        <v>20.527719304936962</v>
      </c>
      <c r="C16" s="34">
        <f t="shared" ref="C16:I16" si="2">C15^0.75*0.537+(14.9*$B$6/1000)+($B$6-600)/1000*0.005</f>
        <v>21.261125622771438</v>
      </c>
      <c r="D16" s="34">
        <f t="shared" si="2"/>
        <v>21.978324465307406</v>
      </c>
      <c r="E16" s="34">
        <f t="shared" si="2"/>
        <v>22.68096280965247</v>
      </c>
      <c r="F16" s="34">
        <f t="shared" si="2"/>
        <v>23.370408798674138</v>
      </c>
      <c r="G16" s="34">
        <f t="shared" si="2"/>
        <v>24.047815202112815</v>
      </c>
      <c r="H16" s="34">
        <f t="shared" si="2"/>
        <v>24.71416521530772</v>
      </c>
      <c r="I16" s="34">
        <f t="shared" si="2"/>
        <v>25.370306297849751</v>
      </c>
    </row>
    <row r="17" spans="1:9" ht="18" customHeight="1" x14ac:dyDescent="0.25">
      <c r="A17" s="24" t="s">
        <v>24</v>
      </c>
      <c r="B17" s="26">
        <f t="shared" ref="B17:I17" si="3">B15+($B$14)*$B$6/1000</f>
        <v>54.9</v>
      </c>
      <c r="C17" s="26">
        <f t="shared" si="3"/>
        <v>59.8</v>
      </c>
      <c r="D17" s="26">
        <f t="shared" si="3"/>
        <v>64.7</v>
      </c>
      <c r="E17" s="26">
        <f t="shared" si="3"/>
        <v>69.600000000000009</v>
      </c>
      <c r="F17" s="26">
        <f t="shared" si="3"/>
        <v>74.500000000000014</v>
      </c>
      <c r="G17" s="26">
        <f t="shared" si="3"/>
        <v>79.40000000000002</v>
      </c>
      <c r="H17" s="26">
        <f t="shared" si="3"/>
        <v>84.300000000000026</v>
      </c>
      <c r="I17" s="26">
        <f t="shared" si="3"/>
        <v>89.200000000000031</v>
      </c>
    </row>
    <row r="18" spans="1:9" ht="18" customHeight="1" outlineLevel="1" x14ac:dyDescent="0.25">
      <c r="A18" s="24" t="s">
        <v>65</v>
      </c>
      <c r="B18" s="25">
        <f>B16/2.7</f>
        <v>7.602859001828504</v>
      </c>
      <c r="C18" s="25">
        <f t="shared" ref="C18:I18" si="4">C16/2.7</f>
        <v>7.8744909713968285</v>
      </c>
      <c r="D18" s="25">
        <f t="shared" si="4"/>
        <v>8.1401201723360757</v>
      </c>
      <c r="E18" s="25">
        <f t="shared" si="4"/>
        <v>8.4003565961675815</v>
      </c>
      <c r="F18" s="25">
        <f t="shared" si="4"/>
        <v>8.6557069624719016</v>
      </c>
      <c r="G18" s="25">
        <f t="shared" si="4"/>
        <v>8.906598223004746</v>
      </c>
      <c r="H18" s="25">
        <f t="shared" si="4"/>
        <v>9.1533945241880446</v>
      </c>
      <c r="I18" s="25">
        <f t="shared" si="4"/>
        <v>9.3964097399443514</v>
      </c>
    </row>
    <row r="19" spans="1:9" ht="18" customHeight="1" outlineLevel="1" x14ac:dyDescent="0.25">
      <c r="A19" s="24" t="s">
        <v>64</v>
      </c>
      <c r="B19" s="25">
        <f>B16/EnergieTränke</f>
        <v>7.1276803142142233</v>
      </c>
      <c r="C19" s="25">
        <f t="shared" ref="C19:I19" si="5">C16/EnergieTränke</f>
        <v>7.382335285684527</v>
      </c>
      <c r="D19" s="25">
        <f t="shared" si="5"/>
        <v>7.6313626615650714</v>
      </c>
      <c r="E19" s="25">
        <f t="shared" si="5"/>
        <v>7.8753343089071084</v>
      </c>
      <c r="F19" s="25">
        <f t="shared" si="5"/>
        <v>8.1147252773174099</v>
      </c>
      <c r="G19" s="25">
        <f t="shared" si="5"/>
        <v>8.3499358340669509</v>
      </c>
      <c r="H19" s="25">
        <f t="shared" si="5"/>
        <v>8.5813073664262927</v>
      </c>
      <c r="I19" s="25">
        <f t="shared" si="5"/>
        <v>8.8091341311978315</v>
      </c>
    </row>
    <row r="20" spans="1:9" ht="18" customHeight="1" outlineLevel="1" x14ac:dyDescent="0.25">
      <c r="A20" s="24" t="s">
        <v>58</v>
      </c>
      <c r="B20" s="28">
        <f t="shared" ref="B20:I20" si="6">B18*$B$14*Milchpreis/100</f>
        <v>15.966003903839857</v>
      </c>
      <c r="C20" s="28">
        <f t="shared" si="6"/>
        <v>16.536431039933337</v>
      </c>
      <c r="D20" s="28">
        <f t="shared" si="6"/>
        <v>17.09425236190576</v>
      </c>
      <c r="E20" s="28">
        <f t="shared" si="6"/>
        <v>17.640748851951923</v>
      </c>
      <c r="F20" s="28">
        <f t="shared" si="6"/>
        <v>18.176984621190993</v>
      </c>
      <c r="G20" s="28">
        <f t="shared" si="6"/>
        <v>18.703856268309963</v>
      </c>
      <c r="H20" s="28">
        <f t="shared" si="6"/>
        <v>19.222128500794891</v>
      </c>
      <c r="I20" s="28">
        <f t="shared" si="6"/>
        <v>19.732460453883139</v>
      </c>
    </row>
    <row r="21" spans="1:9" ht="18" customHeight="1" outlineLevel="1" x14ac:dyDescent="0.25">
      <c r="A21" s="24" t="s">
        <v>57</v>
      </c>
      <c r="B21" s="28">
        <f t="shared" ref="B21:I21" si="7">B19*MATKonz/1000*$B$14*MATPreis/100</f>
        <v>13.171953220667882</v>
      </c>
      <c r="C21" s="28">
        <f t="shared" si="7"/>
        <v>13.642555607945006</v>
      </c>
      <c r="D21" s="28">
        <f t="shared" si="7"/>
        <v>14.102758198572252</v>
      </c>
      <c r="E21" s="28">
        <f t="shared" si="7"/>
        <v>14.553617802860336</v>
      </c>
      <c r="F21" s="28">
        <f t="shared" si="7"/>
        <v>14.996012312482572</v>
      </c>
      <c r="G21" s="28">
        <f t="shared" si="7"/>
        <v>15.430681421355725</v>
      </c>
      <c r="H21" s="28">
        <f t="shared" si="7"/>
        <v>15.858256013155788</v>
      </c>
      <c r="I21" s="28">
        <f t="shared" si="7"/>
        <v>16.279279874453593</v>
      </c>
    </row>
    <row r="22" spans="1:9" ht="18" customHeight="1" x14ac:dyDescent="0.25">
      <c r="A22" s="24" t="s">
        <v>28</v>
      </c>
      <c r="B22" s="28">
        <f t="shared" ref="B22:I22" si="8">VLOOKUP(Tränkverfahren,Arbeitszeitbedarf,4,FALSE)/60*IFERROR((B14-A14),7)*Stundenlohn</f>
        <v>4.3106874999999993</v>
      </c>
      <c r="C22" s="28">
        <f t="shared" si="8"/>
        <v>4.3106874999999993</v>
      </c>
      <c r="D22" s="28">
        <f t="shared" si="8"/>
        <v>4.3106874999999993</v>
      </c>
      <c r="E22" s="28">
        <f t="shared" si="8"/>
        <v>4.3106874999999993</v>
      </c>
      <c r="F22" s="28">
        <f t="shared" si="8"/>
        <v>4.3106874999999993</v>
      </c>
      <c r="G22" s="28">
        <f t="shared" si="8"/>
        <v>4.3106874999999993</v>
      </c>
      <c r="H22" s="28">
        <f t="shared" si="8"/>
        <v>4.3106874999999993</v>
      </c>
      <c r="I22" s="28">
        <f t="shared" si="8"/>
        <v>4.3106874999999993</v>
      </c>
    </row>
    <row r="24" spans="1:9" ht="28.5" customHeight="1" x14ac:dyDescent="0.25">
      <c r="A24" s="32" t="str">
        <f>"Grenzkosten (€/Kalb/Woche), Vollmilchtränke, "&amp;G8</f>
        <v>Grenzkosten (€/Kalb/Woche), Vollmilchtränke, Milchtaxi + Gruppentränke</v>
      </c>
      <c r="B24" s="31">
        <f t="shared" ref="B24:I25" si="9">B20+B$22</f>
        <v>20.276691403839855</v>
      </c>
      <c r="C24" s="31">
        <f t="shared" si="9"/>
        <v>20.847118539933337</v>
      </c>
      <c r="D24" s="31">
        <f t="shared" si="9"/>
        <v>21.40493986190576</v>
      </c>
      <c r="E24" s="31">
        <f t="shared" si="9"/>
        <v>21.951436351951923</v>
      </c>
      <c r="F24" s="31">
        <f t="shared" si="9"/>
        <v>22.487672121190993</v>
      </c>
      <c r="G24" s="31">
        <f t="shared" si="9"/>
        <v>23.014543768309963</v>
      </c>
      <c r="H24" s="31">
        <f t="shared" si="9"/>
        <v>23.532816000794892</v>
      </c>
      <c r="I24" s="31">
        <f t="shared" si="9"/>
        <v>24.043147953883139</v>
      </c>
    </row>
    <row r="25" spans="1:9" ht="26.25" customHeight="1" x14ac:dyDescent="0.25">
      <c r="A25" s="32" t="str">
        <f>"Grenzkosten (€/Kalb/Woche), MAT-Tränke, "&amp;G8</f>
        <v>Grenzkosten (€/Kalb/Woche), MAT-Tränke, Milchtaxi + Gruppentränke</v>
      </c>
      <c r="B25" s="31">
        <f t="shared" si="9"/>
        <v>17.482640720667881</v>
      </c>
      <c r="C25" s="31">
        <f t="shared" si="9"/>
        <v>17.953243107945006</v>
      </c>
      <c r="D25" s="31">
        <f t="shared" si="9"/>
        <v>18.41344569857225</v>
      </c>
      <c r="E25" s="31">
        <f t="shared" si="9"/>
        <v>18.864305302860334</v>
      </c>
      <c r="F25" s="31">
        <f t="shared" si="9"/>
        <v>19.30669981248257</v>
      </c>
      <c r="G25" s="31">
        <f t="shared" si="9"/>
        <v>19.741368921355726</v>
      </c>
      <c r="H25" s="31">
        <f t="shared" si="9"/>
        <v>20.168943513155789</v>
      </c>
      <c r="I25" s="31">
        <f t="shared" si="9"/>
        <v>20.589967374453593</v>
      </c>
    </row>
    <row r="26" spans="1:9" ht="18" customHeight="1" x14ac:dyDescent="0.25"/>
    <row r="27" spans="1:9" ht="18" customHeight="1" outlineLevel="1" x14ac:dyDescent="0.25">
      <c r="A27" s="24" t="s">
        <v>67</v>
      </c>
      <c r="B27" s="33">
        <f>+Erlöse_bei_Verkauf_am_15._LT+B24</f>
        <v>80.276691403839862</v>
      </c>
      <c r="C27" s="33">
        <f t="shared" ref="C27:I28" si="10">B27+C24</f>
        <v>101.1238099437732</v>
      </c>
      <c r="D27" s="33">
        <f t="shared" si="10"/>
        <v>122.52874980567896</v>
      </c>
      <c r="E27" s="33">
        <f t="shared" si="10"/>
        <v>144.48018615763087</v>
      </c>
      <c r="F27" s="33">
        <f t="shared" si="10"/>
        <v>166.96785827882186</v>
      </c>
      <c r="G27" s="33">
        <f t="shared" si="10"/>
        <v>189.98240204713181</v>
      </c>
      <c r="H27" s="33">
        <f t="shared" si="10"/>
        <v>213.51521804792671</v>
      </c>
      <c r="I27" s="33">
        <f t="shared" si="10"/>
        <v>237.55836600180984</v>
      </c>
    </row>
    <row r="28" spans="1:9" ht="18" customHeight="1" outlineLevel="1" x14ac:dyDescent="0.25">
      <c r="A28" s="24" t="s">
        <v>68</v>
      </c>
      <c r="B28" s="33">
        <f>+Erlöse_bei_Verkauf_am_15._LT+B25</f>
        <v>77.482640720667888</v>
      </c>
      <c r="C28" s="33">
        <f t="shared" si="10"/>
        <v>95.435883828612901</v>
      </c>
      <c r="D28" s="33">
        <f t="shared" si="10"/>
        <v>113.84932952718515</v>
      </c>
      <c r="E28" s="33">
        <f t="shared" si="10"/>
        <v>132.71363483004549</v>
      </c>
      <c r="F28" s="33">
        <f t="shared" si="10"/>
        <v>152.02033464252807</v>
      </c>
      <c r="G28" s="33">
        <f t="shared" si="10"/>
        <v>171.7617035638838</v>
      </c>
      <c r="H28" s="33">
        <f t="shared" si="10"/>
        <v>191.93064707703959</v>
      </c>
      <c r="I28" s="33">
        <f t="shared" si="10"/>
        <v>212.5206144514932</v>
      </c>
    </row>
    <row r="29" spans="1:9" x14ac:dyDescent="0.25">
      <c r="A29" s="27"/>
    </row>
    <row r="30" spans="1:9" x14ac:dyDescent="0.25">
      <c r="A30" s="27"/>
    </row>
    <row r="31" spans="1:9" x14ac:dyDescent="0.25">
      <c r="A31" s="27"/>
    </row>
  </sheetData>
  <mergeCells count="2">
    <mergeCell ref="E8:F8"/>
    <mergeCell ref="G8:I8"/>
  </mergeCells>
  <pageMargins left="0.70866141732283472" right="0.70866141732283472" top="0" bottom="0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Datengrundlage!$A$4:$A$7</xm:f>
          </x14:formula1>
          <xm:sqref>G8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14</vt:i4>
      </vt:variant>
    </vt:vector>
  </HeadingPairs>
  <TitlesOfParts>
    <vt:vector size="17" baseType="lpstr">
      <vt:lpstr>Erläuterungen</vt:lpstr>
      <vt:lpstr>Datengrundlage</vt:lpstr>
      <vt:lpstr>Kalkulation Mindestpreis</vt:lpstr>
      <vt:lpstr>Arbeitszeitbedarf</vt:lpstr>
      <vt:lpstr>EnergieMAT</vt:lpstr>
      <vt:lpstr>EnergieTränke</vt:lpstr>
      <vt:lpstr>'Kalkulation Mindestpreis'!Erlöse_bei_Verkauf_am_15._LT</vt:lpstr>
      <vt:lpstr>Erlöse_bei_Verkauf_am_15._LT</vt:lpstr>
      <vt:lpstr>'Kalkulation Mindestpreis'!Geburtsgewicht</vt:lpstr>
      <vt:lpstr>Geburtsgewicht</vt:lpstr>
      <vt:lpstr>Gewicht_14._LT</vt:lpstr>
      <vt:lpstr>'Kalkulation Mindestpreis'!Lebendmassezunahme</vt:lpstr>
      <vt:lpstr>'Kalkulation Mindestpreis'!MATKonz</vt:lpstr>
      <vt:lpstr>'Kalkulation Mindestpreis'!MATPreis</vt:lpstr>
      <vt:lpstr>'Kalkulation Mindestpreis'!Milchpreis</vt:lpstr>
      <vt:lpstr>'Kalkulation Mindestpreis'!Stundenlohn</vt:lpstr>
      <vt:lpstr>'Kalkulation Mindestpreis'!Tränkverfahren</vt:lpstr>
    </vt:vector>
  </TitlesOfParts>
  <Company>LFA MV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Harms, J.</dc:creator>
  <cp:lastModifiedBy>Jakobs, M.</cp:lastModifiedBy>
  <dcterms:created xsi:type="dcterms:W3CDTF">2020-08-24T08:52:16Z</dcterms:created>
  <dcterms:modified xsi:type="dcterms:W3CDTF">2020-09-30T11:16:11Z</dcterms:modified>
</cp:coreProperties>
</file>